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033BCDE-1E3A-4D51-8AC9-99713B9F028C}" xr6:coauthVersionLast="47" xr6:coauthVersionMax="47" xr10:uidLastSave="{00000000-0000-0000-0000-000000000000}"/>
  <bookViews>
    <workbookView xWindow="-120" yWindow="-120" windowWidth="20730" windowHeight="11160" activeTab="3" xr2:uid="{AFD46B84-CE23-49AB-BE7C-9B04E29AF49B}"/>
  </bookViews>
  <sheets>
    <sheet name="Semi_1er Nivel" sheetId="1" r:id="rId1"/>
    <sheet name="Semi_2do Nivel" sheetId="2" r:id="rId2"/>
    <sheet name="Semi 3er NIVEL" sheetId="3" r:id="rId3"/>
    <sheet name="Semi 4to NIV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1" i="4" l="1"/>
  <c r="D161" i="4"/>
  <c r="D162" i="4" s="1"/>
  <c r="C161" i="4"/>
  <c r="G160" i="4"/>
  <c r="D160" i="4"/>
  <c r="I159" i="4"/>
  <c r="I160" i="4" s="1"/>
  <c r="I161" i="4" s="1"/>
  <c r="I162" i="4" s="1"/>
  <c r="I163" i="4" s="1"/>
  <c r="I164" i="4" s="1"/>
  <c r="G159" i="4"/>
  <c r="D153" i="4"/>
  <c r="E152" i="4"/>
  <c r="E151" i="4"/>
  <c r="E150" i="4"/>
  <c r="I149" i="4"/>
  <c r="H149" i="4"/>
  <c r="E149" i="4"/>
  <c r="C149" i="4"/>
  <c r="H148" i="4"/>
  <c r="G148" i="4"/>
  <c r="F148" i="4"/>
  <c r="E148" i="4"/>
  <c r="I148" i="4" s="1"/>
  <c r="G147" i="4"/>
  <c r="E147" i="4"/>
  <c r="E153" i="4" s="1"/>
  <c r="C142" i="4"/>
  <c r="C152" i="4" s="1"/>
  <c r="C164" i="4" s="1"/>
  <c r="C140" i="4"/>
  <c r="C150" i="4" s="1"/>
  <c r="C162" i="4" s="1"/>
  <c r="C139" i="4"/>
  <c r="C138" i="4"/>
  <c r="C148" i="4" s="1"/>
  <c r="C160" i="4" s="1"/>
  <c r="C137" i="4"/>
  <c r="C147" i="4" s="1"/>
  <c r="C159" i="4" s="1"/>
  <c r="F130" i="4"/>
  <c r="F128" i="4"/>
  <c r="F125" i="4"/>
  <c r="F122" i="4"/>
  <c r="F121" i="4"/>
  <c r="F117" i="4"/>
  <c r="F115" i="4"/>
  <c r="F114" i="4"/>
  <c r="F113" i="4"/>
  <c r="F109" i="4"/>
  <c r="F106" i="4"/>
  <c r="C104" i="4"/>
  <c r="C114" i="4" s="1"/>
  <c r="C120" i="4" s="1"/>
  <c r="C128" i="4" s="1"/>
  <c r="F103" i="4"/>
  <c r="F98" i="4"/>
  <c r="F97" i="4"/>
  <c r="C97" i="4"/>
  <c r="F96" i="4"/>
  <c r="F89" i="4"/>
  <c r="F88" i="4"/>
  <c r="F87" i="4"/>
  <c r="C86" i="4"/>
  <c r="C141" i="4" s="1"/>
  <c r="C151" i="4" s="1"/>
  <c r="C163" i="4" s="1"/>
  <c r="B86" i="4"/>
  <c r="B97" i="4" s="1"/>
  <c r="B104" i="4" s="1"/>
  <c r="B114" i="4" s="1"/>
  <c r="B120" i="4" s="1"/>
  <c r="B128" i="4" s="1"/>
  <c r="F85" i="4"/>
  <c r="F79" i="4"/>
  <c r="E79" i="4"/>
  <c r="E89" i="4" s="1"/>
  <c r="E98" i="4" s="1"/>
  <c r="C79" i="4"/>
  <c r="C88" i="4" s="1"/>
  <c r="C98" i="4" s="1"/>
  <c r="C107" i="4" s="1"/>
  <c r="C115" i="4" s="1"/>
  <c r="C122" i="4" s="1"/>
  <c r="C130" i="4" s="1"/>
  <c r="B79" i="4"/>
  <c r="B88" i="4" s="1"/>
  <c r="B98" i="4" s="1"/>
  <c r="B107" i="4" s="1"/>
  <c r="B115" i="4" s="1"/>
  <c r="B122" i="4" s="1"/>
  <c r="B130" i="4" s="1"/>
  <c r="F78" i="4"/>
  <c r="C78" i="4"/>
  <c r="B78" i="4"/>
  <c r="F75" i="4"/>
  <c r="D75" i="4"/>
  <c r="D83" i="4" s="1"/>
  <c r="C75" i="4"/>
  <c r="C83" i="4" s="1"/>
  <c r="C94" i="4" s="1"/>
  <c r="C100" i="4" s="1"/>
  <c r="C111" i="4" s="1"/>
  <c r="C117" i="4" s="1"/>
  <c r="C119" i="4" s="1"/>
  <c r="C125" i="4" s="1"/>
  <c r="B75" i="4"/>
  <c r="B83" i="4" s="1"/>
  <c r="B94" i="4" s="1"/>
  <c r="B100" i="4" s="1"/>
  <c r="B111" i="4" s="1"/>
  <c r="B117" i="4" s="1"/>
  <c r="B125" i="4" s="1"/>
  <c r="F72" i="4"/>
  <c r="E72" i="4"/>
  <c r="F71" i="4"/>
  <c r="E71" i="4"/>
  <c r="E78" i="4" s="1"/>
  <c r="D71" i="4"/>
  <c r="F70" i="4"/>
  <c r="E68" i="4" s="1"/>
  <c r="E75" i="4" s="1"/>
  <c r="E83" i="4" s="1"/>
  <c r="E94" i="4" s="1"/>
  <c r="E100" i="4" s="1"/>
  <c r="E111" i="4" s="1"/>
  <c r="E117" i="4" s="1"/>
  <c r="E125" i="4" s="1"/>
  <c r="F63" i="4"/>
  <c r="F61" i="4"/>
  <c r="F60" i="4"/>
  <c r="F55" i="4"/>
  <c r="F54" i="4"/>
  <c r="F50" i="4"/>
  <c r="F48" i="4"/>
  <c r="F47" i="4"/>
  <c r="F46" i="4"/>
  <c r="F42" i="4"/>
  <c r="F39" i="4"/>
  <c r="F36" i="4"/>
  <c r="F31" i="4"/>
  <c r="F30" i="4"/>
  <c r="F29" i="4"/>
  <c r="F25" i="4"/>
  <c r="F24" i="4"/>
  <c r="F23" i="4"/>
  <c r="C22" i="4"/>
  <c r="C30" i="4" s="1"/>
  <c r="C37" i="4" s="1"/>
  <c r="C47" i="4" s="1"/>
  <c r="C53" i="4" s="1"/>
  <c r="C61" i="4" s="1"/>
  <c r="B22" i="4"/>
  <c r="B30" i="4" s="1"/>
  <c r="B37" i="4" s="1"/>
  <c r="B47" i="4" s="1"/>
  <c r="B53" i="4" s="1"/>
  <c r="B61" i="4" s="1"/>
  <c r="F21" i="4"/>
  <c r="D19" i="4"/>
  <c r="D137" i="4" s="1"/>
  <c r="B19" i="4"/>
  <c r="B27" i="4" s="1"/>
  <c r="B33" i="4" s="1"/>
  <c r="B44" i="4" s="1"/>
  <c r="B50" i="4" s="1"/>
  <c r="B58" i="4" s="1"/>
  <c r="F17" i="4"/>
  <c r="C17" i="4"/>
  <c r="C24" i="4" s="1"/>
  <c r="C31" i="4" s="1"/>
  <c r="C40" i="4" s="1"/>
  <c r="C48" i="4" s="1"/>
  <c r="C55" i="4" s="1"/>
  <c r="C63" i="4" s="1"/>
  <c r="B17" i="4"/>
  <c r="B24" i="4" s="1"/>
  <c r="B31" i="4" s="1"/>
  <c r="B40" i="4" s="1"/>
  <c r="B48" i="4" s="1"/>
  <c r="B55" i="4" s="1"/>
  <c r="B63" i="4" s="1"/>
  <c r="F16" i="4"/>
  <c r="C16" i="4"/>
  <c r="B16" i="4"/>
  <c r="F13" i="4"/>
  <c r="D13" i="4"/>
  <c r="D16" i="4" s="1"/>
  <c r="D22" i="4" s="1"/>
  <c r="C13" i="4"/>
  <c r="C19" i="4" s="1"/>
  <c r="C27" i="4" s="1"/>
  <c r="C33" i="4" s="1"/>
  <c r="C44" i="4" s="1"/>
  <c r="C50" i="4" s="1"/>
  <c r="C52" i="4" s="1"/>
  <c r="C58" i="4" s="1"/>
  <c r="B13" i="4"/>
  <c r="F10" i="4"/>
  <c r="E10" i="4"/>
  <c r="E17" i="4" s="1"/>
  <c r="E25" i="4" s="1"/>
  <c r="E31" i="4" s="1"/>
  <c r="F9" i="4"/>
  <c r="E9" i="4"/>
  <c r="E16" i="4" s="1"/>
  <c r="D9" i="4"/>
  <c r="F8" i="4"/>
  <c r="F19" i="4" s="1"/>
  <c r="F34" i="4" s="1"/>
  <c r="F52" i="4" s="1"/>
  <c r="E6" i="4"/>
  <c r="E13" i="4" s="1"/>
  <c r="E19" i="4" s="1"/>
  <c r="E27" i="4" s="1"/>
  <c r="E33" i="4" s="1"/>
  <c r="E44" i="4" s="1"/>
  <c r="E50" i="4" s="1"/>
  <c r="E60" i="4" s="1"/>
  <c r="D165" i="3"/>
  <c r="D166" i="3" s="1"/>
  <c r="I164" i="3"/>
  <c r="I165" i="3" s="1"/>
  <c r="I166" i="3" s="1"/>
  <c r="I167" i="3" s="1"/>
  <c r="I168" i="3" s="1"/>
  <c r="G164" i="3"/>
  <c r="D164" i="3"/>
  <c r="I163" i="3"/>
  <c r="G163" i="3"/>
  <c r="D157" i="3"/>
  <c r="E156" i="3"/>
  <c r="E155" i="3"/>
  <c r="E154" i="3"/>
  <c r="C154" i="3"/>
  <c r="C166" i="3" s="1"/>
  <c r="E153" i="3"/>
  <c r="H152" i="3"/>
  <c r="F152" i="3"/>
  <c r="E152" i="3"/>
  <c r="I151" i="3"/>
  <c r="G151" i="3"/>
  <c r="E151" i="3"/>
  <c r="E157" i="3" s="1"/>
  <c r="C151" i="3"/>
  <c r="C163" i="3" s="1"/>
  <c r="C146" i="3"/>
  <c r="C156" i="3" s="1"/>
  <c r="C168" i="3" s="1"/>
  <c r="C144" i="3"/>
  <c r="C143" i="3"/>
  <c r="C153" i="3" s="1"/>
  <c r="C165" i="3" s="1"/>
  <c r="C142" i="3"/>
  <c r="C152" i="3" s="1"/>
  <c r="C164" i="3" s="1"/>
  <c r="C141" i="3"/>
  <c r="F134" i="3"/>
  <c r="F132" i="3"/>
  <c r="F129" i="3"/>
  <c r="F126" i="3"/>
  <c r="F125" i="3"/>
  <c r="F121" i="3"/>
  <c r="F119" i="3"/>
  <c r="F118" i="3"/>
  <c r="F117" i="3"/>
  <c r="F113" i="3"/>
  <c r="F110" i="3"/>
  <c r="F107" i="3"/>
  <c r="F102" i="3"/>
  <c r="F101" i="3"/>
  <c r="F100" i="3"/>
  <c r="F96" i="3"/>
  <c r="F94" i="3"/>
  <c r="F92" i="3"/>
  <c r="D90" i="3"/>
  <c r="D144" i="3" s="1"/>
  <c r="F80" i="3"/>
  <c r="C80" i="3"/>
  <c r="C95" i="3" s="1"/>
  <c r="C102" i="3" s="1"/>
  <c r="C111" i="3" s="1"/>
  <c r="C119" i="3" s="1"/>
  <c r="C126" i="3" s="1"/>
  <c r="C134" i="3" s="1"/>
  <c r="B80" i="3"/>
  <c r="B95" i="3" s="1"/>
  <c r="B102" i="3" s="1"/>
  <c r="B111" i="3" s="1"/>
  <c r="B119" i="3" s="1"/>
  <c r="B126" i="3" s="1"/>
  <c r="B134" i="3" s="1"/>
  <c r="F79" i="3"/>
  <c r="C79" i="3"/>
  <c r="C93" i="3" s="1"/>
  <c r="B79" i="3"/>
  <c r="B93" i="3" s="1"/>
  <c r="B101" i="3" s="1"/>
  <c r="B108" i="3" s="1"/>
  <c r="B118" i="3" s="1"/>
  <c r="B124" i="3" s="1"/>
  <c r="B132" i="3" s="1"/>
  <c r="F76" i="3"/>
  <c r="E76" i="3"/>
  <c r="E90" i="3" s="1"/>
  <c r="E98" i="3" s="1"/>
  <c r="E104" i="3" s="1"/>
  <c r="E115" i="3" s="1"/>
  <c r="E121" i="3" s="1"/>
  <c r="E129" i="3" s="1"/>
  <c r="D76" i="3"/>
  <c r="D79" i="3" s="1"/>
  <c r="D93" i="3" s="1"/>
  <c r="C76" i="3"/>
  <c r="C90" i="3" s="1"/>
  <c r="C98" i="3" s="1"/>
  <c r="C104" i="3" s="1"/>
  <c r="C115" i="3" s="1"/>
  <c r="C121" i="3" s="1"/>
  <c r="C123" i="3" s="1"/>
  <c r="C129" i="3" s="1"/>
  <c r="B76" i="3"/>
  <c r="B90" i="3" s="1"/>
  <c r="B98" i="3" s="1"/>
  <c r="B104" i="3" s="1"/>
  <c r="B115" i="3" s="1"/>
  <c r="B121" i="3" s="1"/>
  <c r="B129" i="3" s="1"/>
  <c r="F73" i="3"/>
  <c r="F95" i="3" s="1"/>
  <c r="E73" i="3"/>
  <c r="E80" i="3" s="1"/>
  <c r="E96" i="3" s="1"/>
  <c r="E102" i="3" s="1"/>
  <c r="F72" i="3"/>
  <c r="E72" i="3" s="1"/>
  <c r="E79" i="3" s="1"/>
  <c r="D72" i="3"/>
  <c r="F71" i="3"/>
  <c r="F90" i="3" s="1"/>
  <c r="F105" i="3" s="1"/>
  <c r="F123" i="3" s="1"/>
  <c r="E69" i="3"/>
  <c r="F63" i="3"/>
  <c r="F61" i="3"/>
  <c r="F60" i="3"/>
  <c r="F55" i="3"/>
  <c r="F54" i="3"/>
  <c r="C53" i="3"/>
  <c r="F50" i="3"/>
  <c r="F48" i="3"/>
  <c r="C48" i="3"/>
  <c r="F47" i="3"/>
  <c r="F46" i="3"/>
  <c r="F42" i="3"/>
  <c r="F39" i="3"/>
  <c r="F36" i="3"/>
  <c r="F31" i="3"/>
  <c r="C31" i="3"/>
  <c r="F30" i="3"/>
  <c r="F29" i="3"/>
  <c r="D27" i="3"/>
  <c r="D33" i="3" s="1"/>
  <c r="C27" i="3"/>
  <c r="C33" i="3" s="1"/>
  <c r="C44" i="3" s="1"/>
  <c r="C50" i="3" s="1"/>
  <c r="C52" i="3" s="1"/>
  <c r="C58" i="3" s="1"/>
  <c r="F25" i="3"/>
  <c r="C24" i="3"/>
  <c r="B24" i="3"/>
  <c r="B31" i="3" s="1"/>
  <c r="B40" i="3" s="1"/>
  <c r="B48" i="3" s="1"/>
  <c r="B55" i="3" s="1"/>
  <c r="B63" i="3" s="1"/>
  <c r="F23" i="3"/>
  <c r="F21" i="3"/>
  <c r="D19" i="3"/>
  <c r="D141" i="3" s="1"/>
  <c r="C19" i="3"/>
  <c r="B19" i="3"/>
  <c r="B27" i="3" s="1"/>
  <c r="B33" i="3" s="1"/>
  <c r="B44" i="3" s="1"/>
  <c r="B50" i="3" s="1"/>
  <c r="B58" i="3" s="1"/>
  <c r="F17" i="3"/>
  <c r="C17" i="3"/>
  <c r="B17" i="3"/>
  <c r="F16" i="3"/>
  <c r="D16" i="3"/>
  <c r="D22" i="3" s="1"/>
  <c r="C16" i="3"/>
  <c r="F13" i="3"/>
  <c r="D13" i="3"/>
  <c r="C13" i="3"/>
  <c r="B13" i="3"/>
  <c r="F10" i="3"/>
  <c r="F24" i="3" s="1"/>
  <c r="E10" i="3"/>
  <c r="E17" i="3" s="1"/>
  <c r="E25" i="3" s="1"/>
  <c r="E31" i="3" s="1"/>
  <c r="F9" i="3"/>
  <c r="E9" i="3" s="1"/>
  <c r="E16" i="3" s="1"/>
  <c r="D9" i="3"/>
  <c r="F8" i="3"/>
  <c r="F19" i="3" s="1"/>
  <c r="F34" i="3" s="1"/>
  <c r="F52" i="3" s="1"/>
  <c r="F10" i="2"/>
  <c r="E8" i="2" s="1"/>
  <c r="E15" i="2" s="1"/>
  <c r="E22" i="2" s="1"/>
  <c r="E31" i="2" s="1"/>
  <c r="E38" i="2" s="1"/>
  <c r="E48" i="2" s="1"/>
  <c r="E56" i="2" s="1"/>
  <c r="E67" i="2" s="1"/>
  <c r="D11" i="2"/>
  <c r="F11" i="2"/>
  <c r="E11" i="2" s="1"/>
  <c r="E18" i="2" s="1"/>
  <c r="E13" i="2"/>
  <c r="E20" i="2" s="1"/>
  <c r="F13" i="2"/>
  <c r="B15" i="2"/>
  <c r="C15" i="2"/>
  <c r="D15" i="2"/>
  <c r="D22" i="2" s="1"/>
  <c r="F15" i="2"/>
  <c r="B18" i="2"/>
  <c r="B25" i="2" s="1"/>
  <c r="B34" i="2" s="1"/>
  <c r="B42" i="2" s="1"/>
  <c r="B51" i="2" s="1"/>
  <c r="C18" i="2"/>
  <c r="C25" i="2" s="1"/>
  <c r="C34" i="2" s="1"/>
  <c r="C42" i="2" s="1"/>
  <c r="C51" i="2" s="1"/>
  <c r="C59" i="2" s="1"/>
  <c r="C68" i="2" s="1"/>
  <c r="D18" i="2"/>
  <c r="D25" i="2" s="1"/>
  <c r="F18" i="2"/>
  <c r="B20" i="2"/>
  <c r="B28" i="2" s="1"/>
  <c r="B36" i="2" s="1"/>
  <c r="B45" i="2" s="1"/>
  <c r="B53" i="2" s="1"/>
  <c r="B62" i="2" s="1"/>
  <c r="B71" i="2" s="1"/>
  <c r="C20" i="2"/>
  <c r="F20" i="2"/>
  <c r="B22" i="2"/>
  <c r="C22" i="2"/>
  <c r="C31" i="2" s="1"/>
  <c r="C38" i="2" s="1"/>
  <c r="C48" i="2" s="1"/>
  <c r="C56" i="2" s="1"/>
  <c r="C58" i="2" s="1"/>
  <c r="C65" i="2" s="1"/>
  <c r="F22" i="2"/>
  <c r="F40" i="2" s="1"/>
  <c r="F58" i="2" s="1"/>
  <c r="F24" i="2"/>
  <c r="F26" i="2"/>
  <c r="C28" i="2"/>
  <c r="F28" i="2"/>
  <c r="B31" i="2"/>
  <c r="B38" i="2" s="1"/>
  <c r="B48" i="2" s="1"/>
  <c r="B56" i="2" s="1"/>
  <c r="B65" i="2" s="1"/>
  <c r="F33" i="2"/>
  <c r="F34" i="2"/>
  <c r="C36" i="2"/>
  <c r="C46" i="2" s="1"/>
  <c r="C53" i="2" s="1"/>
  <c r="C63" i="2" s="1"/>
  <c r="C71" i="2" s="1"/>
  <c r="F36" i="2"/>
  <c r="F41" i="2"/>
  <c r="F44" i="2"/>
  <c r="F46" i="2"/>
  <c r="F50" i="2"/>
  <c r="F51" i="2"/>
  <c r="F54" i="2"/>
  <c r="F56" i="2"/>
  <c r="F60" i="2"/>
  <c r="F61" i="2"/>
  <c r="F67" i="2"/>
  <c r="F68" i="2"/>
  <c r="F71" i="2"/>
  <c r="F79" i="2"/>
  <c r="E77" i="2" s="1"/>
  <c r="E85" i="2" s="1"/>
  <c r="E94" i="2" s="1"/>
  <c r="E103" i="2" s="1"/>
  <c r="E110" i="2" s="1"/>
  <c r="E120" i="2" s="1"/>
  <c r="E128" i="2" s="1"/>
  <c r="E137" i="2" s="1"/>
  <c r="D80" i="2"/>
  <c r="E80" i="2"/>
  <c r="E88" i="2" s="1"/>
  <c r="F80" i="2"/>
  <c r="E82" i="2"/>
  <c r="F82" i="2"/>
  <c r="B85" i="2"/>
  <c r="C85" i="2"/>
  <c r="D85" i="2"/>
  <c r="D94" i="2" s="1"/>
  <c r="F85" i="2"/>
  <c r="F94" i="2" s="1"/>
  <c r="F111" i="2" s="1"/>
  <c r="F130" i="2" s="1"/>
  <c r="B88" i="2"/>
  <c r="C88" i="2"/>
  <c r="C97" i="2" s="1"/>
  <c r="D88" i="2"/>
  <c r="D97" i="2" s="1"/>
  <c r="F88" i="2"/>
  <c r="B90" i="2"/>
  <c r="B100" i="2" s="1"/>
  <c r="B108" i="2" s="1"/>
  <c r="B117" i="2" s="1"/>
  <c r="B126" i="2" s="1"/>
  <c r="B134" i="2" s="1"/>
  <c r="C90" i="2"/>
  <c r="C100" i="2" s="1"/>
  <c r="C108" i="2" s="1"/>
  <c r="C117" i="2" s="1"/>
  <c r="C126" i="2" s="1"/>
  <c r="C134" i="2" s="1"/>
  <c r="C140" i="2" s="1"/>
  <c r="E90" i="2"/>
  <c r="E101" i="2" s="1"/>
  <c r="E108" i="2" s="1"/>
  <c r="E118" i="2" s="1"/>
  <c r="E126" i="2" s="1"/>
  <c r="F90" i="2"/>
  <c r="B94" i="2"/>
  <c r="C94" i="2"/>
  <c r="C103" i="2" s="1"/>
  <c r="C110" i="2" s="1"/>
  <c r="C120" i="2" s="1"/>
  <c r="C128" i="2" s="1"/>
  <c r="C137" i="2" s="1"/>
  <c r="F96" i="2"/>
  <c r="B97" i="2"/>
  <c r="B106" i="2" s="1"/>
  <c r="B114" i="2" s="1"/>
  <c r="B123" i="2" s="1"/>
  <c r="B131" i="2" s="1"/>
  <c r="F98" i="2"/>
  <c r="F100" i="2"/>
  <c r="F101" i="2"/>
  <c r="B103" i="2"/>
  <c r="B110" i="2" s="1"/>
  <c r="B120" i="2" s="1"/>
  <c r="B128" i="2" s="1"/>
  <c r="B137" i="2" s="1"/>
  <c r="F105" i="2"/>
  <c r="F106" i="2"/>
  <c r="F108" i="2"/>
  <c r="F113" i="2"/>
  <c r="F116" i="2"/>
  <c r="F118" i="2"/>
  <c r="F122" i="2"/>
  <c r="F123" i="2"/>
  <c r="F126" i="2"/>
  <c r="F128" i="2"/>
  <c r="F132" i="2"/>
  <c r="F134" i="2"/>
  <c r="F137" i="2"/>
  <c r="F140" i="2"/>
  <c r="F143" i="2"/>
  <c r="C149" i="2"/>
  <c r="C159" i="2" s="1"/>
  <c r="C171" i="2" s="1"/>
  <c r="C150" i="2"/>
  <c r="C160" i="2" s="1"/>
  <c r="C172" i="2" s="1"/>
  <c r="C151" i="2"/>
  <c r="C161" i="2" s="1"/>
  <c r="C173" i="2" s="1"/>
  <c r="C152" i="2"/>
  <c r="C154" i="2"/>
  <c r="C164" i="2" s="1"/>
  <c r="C176" i="2" s="1"/>
  <c r="E159" i="2"/>
  <c r="G159" i="2"/>
  <c r="E160" i="2"/>
  <c r="G160" i="2" s="1"/>
  <c r="G165" i="2" s="1"/>
  <c r="E161" i="2"/>
  <c r="G161" i="2"/>
  <c r="C162" i="2"/>
  <c r="E162" i="2"/>
  <c r="G162" i="2"/>
  <c r="E163" i="2"/>
  <c r="G163" i="2"/>
  <c r="E164" i="2"/>
  <c r="G164" i="2" s="1"/>
  <c r="D165" i="2"/>
  <c r="F165" i="2"/>
  <c r="C174" i="2"/>
  <c r="F165" i="1"/>
  <c r="D165" i="1"/>
  <c r="G164" i="1"/>
  <c r="E164" i="1"/>
  <c r="G163" i="1"/>
  <c r="E163" i="1"/>
  <c r="E162" i="1"/>
  <c r="G162" i="1" s="1"/>
  <c r="E161" i="1"/>
  <c r="G161" i="1" s="1"/>
  <c r="E160" i="1"/>
  <c r="G160" i="1" s="1"/>
  <c r="G159" i="1"/>
  <c r="G165" i="1" s="1"/>
  <c r="E159" i="1"/>
  <c r="E165" i="1" s="1"/>
  <c r="C154" i="1"/>
  <c r="C164" i="1" s="1"/>
  <c r="C176" i="1" s="1"/>
  <c r="C152" i="1"/>
  <c r="C162" i="1" s="1"/>
  <c r="C174" i="1" s="1"/>
  <c r="C151" i="1"/>
  <c r="C161" i="1" s="1"/>
  <c r="C173" i="1" s="1"/>
  <c r="C150" i="1"/>
  <c r="C160" i="1" s="1"/>
  <c r="C172" i="1" s="1"/>
  <c r="C149" i="1"/>
  <c r="C159" i="1" s="1"/>
  <c r="C171" i="1" s="1"/>
  <c r="F143" i="1"/>
  <c r="F140" i="1"/>
  <c r="F137" i="1"/>
  <c r="F134" i="1"/>
  <c r="F132" i="1"/>
  <c r="F128" i="1"/>
  <c r="F126" i="1"/>
  <c r="F123" i="1"/>
  <c r="F122" i="1"/>
  <c r="F118" i="1"/>
  <c r="F116" i="1"/>
  <c r="F113" i="1"/>
  <c r="F108" i="1"/>
  <c r="F106" i="1"/>
  <c r="F105" i="1"/>
  <c r="F101" i="1"/>
  <c r="F100" i="1"/>
  <c r="F98" i="1"/>
  <c r="C97" i="1"/>
  <c r="C114" i="1" s="1"/>
  <c r="C123" i="1" s="1"/>
  <c r="C131" i="1" s="1"/>
  <c r="C140" i="1" s="1"/>
  <c r="B97" i="1"/>
  <c r="B106" i="1" s="1"/>
  <c r="B114" i="1" s="1"/>
  <c r="B123" i="1" s="1"/>
  <c r="B131" i="1" s="1"/>
  <c r="B140" i="1" s="1"/>
  <c r="F96" i="1"/>
  <c r="F90" i="1"/>
  <c r="E90" i="1"/>
  <c r="E101" i="1" s="1"/>
  <c r="E108" i="1" s="1"/>
  <c r="E118" i="1" s="1"/>
  <c r="E126" i="1" s="1"/>
  <c r="C90" i="1"/>
  <c r="C100" i="1" s="1"/>
  <c r="C108" i="1" s="1"/>
  <c r="C117" i="1" s="1"/>
  <c r="C126" i="1" s="1"/>
  <c r="C134" i="1" s="1"/>
  <c r="C143" i="1" s="1"/>
  <c r="B90" i="1"/>
  <c r="B100" i="1" s="1"/>
  <c r="B108" i="1" s="1"/>
  <c r="B117" i="1" s="1"/>
  <c r="B126" i="1" s="1"/>
  <c r="B134" i="1" s="1"/>
  <c r="F88" i="1"/>
  <c r="C88" i="1"/>
  <c r="B88" i="1"/>
  <c r="F85" i="1"/>
  <c r="D85" i="1"/>
  <c r="D94" i="1" s="1"/>
  <c r="C85" i="1"/>
  <c r="C94" i="1" s="1"/>
  <c r="C103" i="1" s="1"/>
  <c r="C110" i="1" s="1"/>
  <c r="C120" i="1" s="1"/>
  <c r="C128" i="1" s="1"/>
  <c r="C137" i="1" s="1"/>
  <c r="B85" i="1"/>
  <c r="B94" i="1" s="1"/>
  <c r="B103" i="1" s="1"/>
  <c r="B110" i="1" s="1"/>
  <c r="B120" i="1" s="1"/>
  <c r="B128" i="1" s="1"/>
  <c r="B137" i="1" s="1"/>
  <c r="F82" i="1"/>
  <c r="E82" i="1"/>
  <c r="F80" i="1"/>
  <c r="E80" i="1"/>
  <c r="E88" i="1" s="1"/>
  <c r="D80" i="1"/>
  <c r="F79" i="1"/>
  <c r="F94" i="1" s="1"/>
  <c r="F111" i="1" s="1"/>
  <c r="F130" i="1" s="1"/>
  <c r="F71" i="1"/>
  <c r="F68" i="1"/>
  <c r="F67" i="1"/>
  <c r="F61" i="1"/>
  <c r="F60" i="1"/>
  <c r="F56" i="1"/>
  <c r="F54" i="1"/>
  <c r="F51" i="1"/>
  <c r="F50" i="1"/>
  <c r="F46" i="1"/>
  <c r="F44" i="1"/>
  <c r="F41" i="1"/>
  <c r="F36" i="1"/>
  <c r="F34" i="1"/>
  <c r="F33" i="1"/>
  <c r="F28" i="1"/>
  <c r="F26" i="1"/>
  <c r="D25" i="1"/>
  <c r="D34" i="1" s="1"/>
  <c r="D42" i="1" s="1"/>
  <c r="F24" i="1"/>
  <c r="D22" i="1"/>
  <c r="D149" i="1" s="1"/>
  <c r="F20" i="1"/>
  <c r="C20" i="1"/>
  <c r="C28" i="1" s="1"/>
  <c r="C36" i="1" s="1"/>
  <c r="C46" i="1" s="1"/>
  <c r="C54" i="1" s="1"/>
  <c r="C62" i="1" s="1"/>
  <c r="C71" i="1" s="1"/>
  <c r="B20" i="1"/>
  <c r="B28" i="1" s="1"/>
  <c r="B36" i="1" s="1"/>
  <c r="B45" i="1" s="1"/>
  <c r="B53" i="1" s="1"/>
  <c r="B62" i="1" s="1"/>
  <c r="B71" i="1" s="1"/>
  <c r="F18" i="1"/>
  <c r="E18" i="1"/>
  <c r="F25" i="1" s="1"/>
  <c r="D18" i="1"/>
  <c r="C18" i="1"/>
  <c r="C25" i="1" s="1"/>
  <c r="C34" i="1" s="1"/>
  <c r="C42" i="1" s="1"/>
  <c r="C51" i="1" s="1"/>
  <c r="B18" i="1"/>
  <c r="B25" i="1" s="1"/>
  <c r="B34" i="1" s="1"/>
  <c r="B42" i="1" s="1"/>
  <c r="B51" i="1" s="1"/>
  <c r="F15" i="1"/>
  <c r="D15" i="1"/>
  <c r="C15" i="1"/>
  <c r="C22" i="1" s="1"/>
  <c r="C31" i="1" s="1"/>
  <c r="C38" i="1" s="1"/>
  <c r="C48" i="1" s="1"/>
  <c r="C56" i="1" s="1"/>
  <c r="C58" i="1" s="1"/>
  <c r="C65" i="1" s="1"/>
  <c r="B15" i="1"/>
  <c r="B22" i="1" s="1"/>
  <c r="B31" i="1" s="1"/>
  <c r="B38" i="1" s="1"/>
  <c r="B48" i="1" s="1"/>
  <c r="B56" i="1" s="1"/>
  <c r="B65" i="1" s="1"/>
  <c r="F13" i="1"/>
  <c r="E13" i="1"/>
  <c r="E20" i="1" s="1"/>
  <c r="F11" i="1"/>
  <c r="E11" i="1"/>
  <c r="D11" i="1"/>
  <c r="F10" i="1"/>
  <c r="F22" i="1" s="1"/>
  <c r="F40" i="1" s="1"/>
  <c r="F58" i="1" s="1"/>
  <c r="E8" i="1"/>
  <c r="E15" i="1" s="1"/>
  <c r="E22" i="1" s="1"/>
  <c r="E31" i="1" s="1"/>
  <c r="E38" i="1" s="1"/>
  <c r="E48" i="1" s="1"/>
  <c r="E56" i="1" s="1"/>
  <c r="E67" i="1" s="1"/>
  <c r="D94" i="4" l="1"/>
  <c r="D100" i="4" s="1"/>
  <c r="D140" i="4"/>
  <c r="G162" i="4"/>
  <c r="D163" i="4"/>
  <c r="D139" i="4"/>
  <c r="D138" i="4"/>
  <c r="D30" i="4"/>
  <c r="D37" i="4" s="1"/>
  <c r="E87" i="4"/>
  <c r="E97" i="4" s="1"/>
  <c r="F86" i="4"/>
  <c r="E109" i="4"/>
  <c r="E115" i="4" s="1"/>
  <c r="F108" i="4"/>
  <c r="E23" i="4"/>
  <c r="E30" i="4" s="1"/>
  <c r="F22" i="4"/>
  <c r="E42" i="4"/>
  <c r="E48" i="4" s="1"/>
  <c r="F41" i="4"/>
  <c r="F83" i="4"/>
  <c r="F101" i="4" s="1"/>
  <c r="F119" i="4" s="1"/>
  <c r="D27" i="4"/>
  <c r="D33" i="4" s="1"/>
  <c r="I147" i="4"/>
  <c r="D78" i="4"/>
  <c r="D86" i="4" s="1"/>
  <c r="F149" i="4"/>
  <c r="H150" i="4"/>
  <c r="E113" i="3"/>
  <c r="E119" i="3" s="1"/>
  <c r="F112" i="3"/>
  <c r="G141" i="3"/>
  <c r="D44" i="3"/>
  <c r="D50" i="3" s="1"/>
  <c r="E23" i="3"/>
  <c r="E30" i="3" s="1"/>
  <c r="F22" i="3"/>
  <c r="D143" i="3"/>
  <c r="D142" i="3"/>
  <c r="D30" i="3"/>
  <c r="D37" i="3" s="1"/>
  <c r="E42" i="3"/>
  <c r="E48" i="3" s="1"/>
  <c r="F41" i="3"/>
  <c r="D146" i="3"/>
  <c r="D101" i="3"/>
  <c r="D108" i="3" s="1"/>
  <c r="D145" i="3"/>
  <c r="C145" i="3"/>
  <c r="C155" i="3" s="1"/>
  <c r="C167" i="3" s="1"/>
  <c r="C101" i="3"/>
  <c r="C108" i="3"/>
  <c r="C118" i="3" s="1"/>
  <c r="C124" i="3" s="1"/>
  <c r="C132" i="3" s="1"/>
  <c r="E94" i="3"/>
  <c r="E101" i="3" s="1"/>
  <c r="F93" i="3"/>
  <c r="G166" i="3"/>
  <c r="D167" i="3"/>
  <c r="D98" i="3"/>
  <c r="D104" i="3" s="1"/>
  <c r="H153" i="3"/>
  <c r="G152" i="3"/>
  <c r="E6" i="3"/>
  <c r="E13" i="3" s="1"/>
  <c r="E19" i="3" s="1"/>
  <c r="E27" i="3" s="1"/>
  <c r="E33" i="3" s="1"/>
  <c r="E44" i="3" s="1"/>
  <c r="E50" i="3" s="1"/>
  <c r="E60" i="3" s="1"/>
  <c r="I152" i="3"/>
  <c r="G165" i="3"/>
  <c r="F153" i="3"/>
  <c r="E135" i="2"/>
  <c r="E140" i="2" s="1"/>
  <c r="H164" i="2" s="1"/>
  <c r="F135" i="2"/>
  <c r="D103" i="2"/>
  <c r="D110" i="2" s="1"/>
  <c r="D152" i="2"/>
  <c r="H159" i="2"/>
  <c r="D149" i="2"/>
  <c r="D31" i="2"/>
  <c r="D38" i="2" s="1"/>
  <c r="D153" i="2"/>
  <c r="D154" i="2"/>
  <c r="D106" i="2"/>
  <c r="D114" i="2" s="1"/>
  <c r="C114" i="2"/>
  <c r="C123" i="2" s="1"/>
  <c r="C131" i="2" s="1"/>
  <c r="C106" i="2"/>
  <c r="C153" i="2"/>
  <c r="C163" i="2" s="1"/>
  <c r="C175" i="2" s="1"/>
  <c r="D150" i="2"/>
  <c r="D34" i="2"/>
  <c r="D42" i="2" s="1"/>
  <c r="D151" i="2"/>
  <c r="E29" i="2"/>
  <c r="E36" i="2" s="1"/>
  <c r="E46" i="2" s="1"/>
  <c r="E54" i="2" s="1"/>
  <c r="F29" i="2"/>
  <c r="B140" i="2"/>
  <c r="B143" i="2"/>
  <c r="E98" i="2"/>
  <c r="E106" i="2" s="1"/>
  <c r="F97" i="2"/>
  <c r="F25" i="2"/>
  <c r="E26" i="2"/>
  <c r="E34" i="2" s="1"/>
  <c r="B59" i="2"/>
  <c r="B68" i="2"/>
  <c r="H162" i="2"/>
  <c r="E165" i="2"/>
  <c r="C59" i="1"/>
  <c r="C68" i="1" s="1"/>
  <c r="C53" i="1"/>
  <c r="F29" i="1"/>
  <c r="E29" i="1"/>
  <c r="E36" i="1" s="1"/>
  <c r="E46" i="1" s="1"/>
  <c r="E54" i="1" s="1"/>
  <c r="G150" i="1"/>
  <c r="D51" i="1"/>
  <c r="E98" i="1"/>
  <c r="E106" i="1" s="1"/>
  <c r="F97" i="1"/>
  <c r="F135" i="1"/>
  <c r="E135" i="1"/>
  <c r="E143" i="1" s="1"/>
  <c r="H164" i="1" s="1"/>
  <c r="D152" i="1"/>
  <c r="D103" i="1"/>
  <c r="D110" i="1" s="1"/>
  <c r="H159" i="1"/>
  <c r="B68" i="1"/>
  <c r="B59" i="1"/>
  <c r="D31" i="1"/>
  <c r="D38" i="1" s="1"/>
  <c r="B143" i="1"/>
  <c r="D151" i="1"/>
  <c r="C106" i="1"/>
  <c r="D88" i="1"/>
  <c r="D97" i="1" s="1"/>
  <c r="C153" i="1"/>
  <c r="C163" i="1" s="1"/>
  <c r="C175" i="1" s="1"/>
  <c r="E26" i="1"/>
  <c r="E34" i="1" s="1"/>
  <c r="E77" i="1"/>
  <c r="E85" i="1" s="1"/>
  <c r="E94" i="1" s="1"/>
  <c r="E103" i="1" s="1"/>
  <c r="E110" i="1" s="1"/>
  <c r="E120" i="1" s="1"/>
  <c r="E128" i="1" s="1"/>
  <c r="E137" i="1" s="1"/>
  <c r="D150" i="1"/>
  <c r="I150" i="4" l="1"/>
  <c r="H151" i="4"/>
  <c r="G149" i="4"/>
  <c r="F150" i="4"/>
  <c r="F105" i="4"/>
  <c r="E105" i="4"/>
  <c r="E114" i="4" s="1"/>
  <c r="F38" i="4"/>
  <c r="E38" i="4"/>
  <c r="E47" i="4" s="1"/>
  <c r="D47" i="4"/>
  <c r="G138" i="4"/>
  <c r="F56" i="4"/>
  <c r="E56" i="4"/>
  <c r="E63" i="4" s="1"/>
  <c r="D142" i="4"/>
  <c r="D97" i="4"/>
  <c r="D104" i="4" s="1"/>
  <c r="D141" i="4"/>
  <c r="D164" i="4"/>
  <c r="G164" i="4" s="1"/>
  <c r="G163" i="4"/>
  <c r="D111" i="4"/>
  <c r="D117" i="4" s="1"/>
  <c r="G140" i="4"/>
  <c r="G137" i="4"/>
  <c r="D44" i="4"/>
  <c r="D50" i="4" s="1"/>
  <c r="E123" i="4"/>
  <c r="E130" i="4" s="1"/>
  <c r="F123" i="4"/>
  <c r="G146" i="3"/>
  <c r="D118" i="3"/>
  <c r="D124" i="3" s="1"/>
  <c r="G145" i="3"/>
  <c r="D168" i="3"/>
  <c r="G168" i="3" s="1"/>
  <c r="G167" i="3"/>
  <c r="F38" i="3"/>
  <c r="E38" i="3"/>
  <c r="E47" i="3" s="1"/>
  <c r="F109" i="3"/>
  <c r="E109" i="3"/>
  <c r="E118" i="3" s="1"/>
  <c r="I141" i="3"/>
  <c r="D58" i="3"/>
  <c r="E56" i="3"/>
  <c r="E63" i="3" s="1"/>
  <c r="F56" i="3"/>
  <c r="D47" i="3"/>
  <c r="G142" i="3"/>
  <c r="F127" i="3"/>
  <c r="E127" i="3"/>
  <c r="E134" i="3" s="1"/>
  <c r="G153" i="3"/>
  <c r="F154" i="3"/>
  <c r="H154" i="3"/>
  <c r="I153" i="3"/>
  <c r="D115" i="3"/>
  <c r="D121" i="3" s="1"/>
  <c r="G144" i="3"/>
  <c r="E43" i="2"/>
  <c r="E51" i="2" s="1"/>
  <c r="F43" i="2"/>
  <c r="D176" i="2"/>
  <c r="G176" i="2" s="1"/>
  <c r="I164" i="2"/>
  <c r="J164" i="2"/>
  <c r="D51" i="2"/>
  <c r="G150" i="2"/>
  <c r="D48" i="2"/>
  <c r="D56" i="2" s="1"/>
  <c r="G149" i="2"/>
  <c r="D174" i="2"/>
  <c r="G174" i="2" s="1"/>
  <c r="I162" i="2"/>
  <c r="J162" i="2"/>
  <c r="D171" i="2"/>
  <c r="J159" i="2"/>
  <c r="I159" i="2"/>
  <c r="G153" i="2"/>
  <c r="D123" i="2"/>
  <c r="D131" i="2" s="1"/>
  <c r="G154" i="2"/>
  <c r="D120" i="2"/>
  <c r="D128" i="2" s="1"/>
  <c r="G152" i="2"/>
  <c r="F115" i="2"/>
  <c r="E115" i="2"/>
  <c r="E123" i="2" s="1"/>
  <c r="E63" i="2"/>
  <c r="E71" i="2" s="1"/>
  <c r="H161" i="2" s="1"/>
  <c r="F63" i="2"/>
  <c r="D153" i="1"/>
  <c r="D106" i="1"/>
  <c r="D114" i="1" s="1"/>
  <c r="D154" i="1"/>
  <c r="F63" i="1"/>
  <c r="E63" i="1"/>
  <c r="E71" i="1" s="1"/>
  <c r="H161" i="1" s="1"/>
  <c r="D48" i="1"/>
  <c r="D56" i="1" s="1"/>
  <c r="G149" i="1"/>
  <c r="H162" i="1"/>
  <c r="D59" i="1"/>
  <c r="G151" i="1"/>
  <c r="D171" i="1"/>
  <c r="I159" i="1"/>
  <c r="G152" i="1"/>
  <c r="D120" i="1"/>
  <c r="D128" i="1" s="1"/>
  <c r="D176" i="1"/>
  <c r="G176" i="1" s="1"/>
  <c r="I164" i="1"/>
  <c r="F43" i="1"/>
  <c r="E43" i="1"/>
  <c r="E51" i="1" s="1"/>
  <c r="F115" i="1"/>
  <c r="E115" i="1"/>
  <c r="E123" i="1" s="1"/>
  <c r="I151" i="4" l="1"/>
  <c r="I153" i="4" s="1"/>
  <c r="H152" i="4"/>
  <c r="I152" i="4" s="1"/>
  <c r="E54" i="4"/>
  <c r="E61" i="4" s="1"/>
  <c r="E65" i="4" s="1"/>
  <c r="F53" i="4"/>
  <c r="H153" i="4"/>
  <c r="G142" i="4"/>
  <c r="D114" i="4"/>
  <c r="D120" i="4" s="1"/>
  <c r="G141" i="4"/>
  <c r="G150" i="4"/>
  <c r="F151" i="4"/>
  <c r="G139" i="4"/>
  <c r="D53" i="4"/>
  <c r="I137" i="4"/>
  <c r="D58" i="4"/>
  <c r="E121" i="4"/>
  <c r="E128" i="4" s="1"/>
  <c r="E132" i="4" s="1"/>
  <c r="F120" i="4"/>
  <c r="D125" i="4"/>
  <c r="I140" i="4"/>
  <c r="I146" i="3"/>
  <c r="I145" i="3"/>
  <c r="D129" i="3"/>
  <c r="I144" i="3"/>
  <c r="G143" i="3"/>
  <c r="D53" i="3"/>
  <c r="E125" i="3"/>
  <c r="E132" i="3" s="1"/>
  <c r="E136" i="3" s="1"/>
  <c r="F124" i="3"/>
  <c r="E54" i="3"/>
  <c r="E61" i="3" s="1"/>
  <c r="E65" i="3" s="1"/>
  <c r="F53" i="3"/>
  <c r="G154" i="3"/>
  <c r="F155" i="3"/>
  <c r="J141" i="3"/>
  <c r="D61" i="3"/>
  <c r="I154" i="3"/>
  <c r="H155" i="3"/>
  <c r="I161" i="2"/>
  <c r="J161" i="2"/>
  <c r="D173" i="2"/>
  <c r="G173" i="2" s="1"/>
  <c r="F59" i="2"/>
  <c r="E60" i="2"/>
  <c r="E68" i="2" s="1"/>
  <c r="F131" i="2"/>
  <c r="E132" i="2"/>
  <c r="E143" i="2" s="1"/>
  <c r="D65" i="2"/>
  <c r="I149" i="2"/>
  <c r="I171" i="2"/>
  <c r="I172" i="2" s="1"/>
  <c r="I173" i="2" s="1"/>
  <c r="I174" i="2" s="1"/>
  <c r="I175" i="2" s="1"/>
  <c r="I176" i="2" s="1"/>
  <c r="G171" i="2"/>
  <c r="G151" i="2"/>
  <c r="D59" i="2"/>
  <c r="I150" i="2" s="1"/>
  <c r="I151" i="2" s="1"/>
  <c r="D137" i="2"/>
  <c r="I152" i="2"/>
  <c r="I154" i="2"/>
  <c r="I153" i="2"/>
  <c r="I150" i="1"/>
  <c r="I151" i="1"/>
  <c r="D137" i="1"/>
  <c r="I152" i="1"/>
  <c r="I162" i="1"/>
  <c r="D174" i="1"/>
  <c r="G174" i="1" s="1"/>
  <c r="F131" i="1"/>
  <c r="E132" i="1"/>
  <c r="E140" i="1" s="1"/>
  <c r="D65" i="1"/>
  <c r="I149" i="1"/>
  <c r="I171" i="1"/>
  <c r="I172" i="1" s="1"/>
  <c r="I173" i="1" s="1"/>
  <c r="I174" i="1" s="1"/>
  <c r="I175" i="1" s="1"/>
  <c r="I176" i="1" s="1"/>
  <c r="G171" i="1"/>
  <c r="I161" i="1"/>
  <c r="D173" i="1"/>
  <c r="G173" i="1" s="1"/>
  <c r="E60" i="1"/>
  <c r="E68" i="1" s="1"/>
  <c r="F59" i="1"/>
  <c r="D123" i="1"/>
  <c r="D131" i="1" s="1"/>
  <c r="G153" i="1"/>
  <c r="G154" i="1"/>
  <c r="J140" i="4" l="1"/>
  <c r="D128" i="4"/>
  <c r="I142" i="4"/>
  <c r="I141" i="4"/>
  <c r="I138" i="4"/>
  <c r="I139" i="4"/>
  <c r="F152" i="4"/>
  <c r="G152" i="4" s="1"/>
  <c r="G151" i="4"/>
  <c r="G153" i="4" s="1"/>
  <c r="F153" i="4"/>
  <c r="J137" i="4"/>
  <c r="D61" i="4"/>
  <c r="J142" i="3"/>
  <c r="J143" i="3"/>
  <c r="I142" i="3"/>
  <c r="I143" i="3"/>
  <c r="F156" i="3"/>
  <c r="G156" i="3" s="1"/>
  <c r="G155" i="3"/>
  <c r="I155" i="3"/>
  <c r="H156" i="3"/>
  <c r="G157" i="3"/>
  <c r="J144" i="3"/>
  <c r="D132" i="3"/>
  <c r="D140" i="2"/>
  <c r="J152" i="2"/>
  <c r="D68" i="2"/>
  <c r="J150" i="2" s="1"/>
  <c r="J151" i="2" s="1"/>
  <c r="J149" i="2"/>
  <c r="H163" i="2"/>
  <c r="E144" i="2"/>
  <c r="H160" i="2"/>
  <c r="E72" i="2"/>
  <c r="I153" i="1"/>
  <c r="I154" i="1"/>
  <c r="H160" i="1"/>
  <c r="E72" i="1"/>
  <c r="H163" i="1"/>
  <c r="E144" i="1"/>
  <c r="D68" i="1"/>
  <c r="J149" i="1"/>
  <c r="D140" i="1"/>
  <c r="J152" i="1"/>
  <c r="J138" i="4" l="1"/>
  <c r="J139" i="4"/>
  <c r="J141" i="4"/>
  <c r="J142" i="4"/>
  <c r="I156" i="3"/>
  <c r="I157" i="3" s="1"/>
  <c r="H157" i="3"/>
  <c r="F157" i="3"/>
  <c r="J145" i="3"/>
  <c r="J146" i="3"/>
  <c r="J153" i="2"/>
  <c r="J154" i="2"/>
  <c r="D172" i="2"/>
  <c r="G172" i="2" s="1"/>
  <c r="I160" i="2"/>
  <c r="J160" i="2"/>
  <c r="H165" i="2"/>
  <c r="I163" i="2"/>
  <c r="J163" i="2"/>
  <c r="D175" i="2"/>
  <c r="G175" i="2" s="1"/>
  <c r="J153" i="1"/>
  <c r="J154" i="1"/>
  <c r="J150" i="1"/>
  <c r="J151" i="1"/>
  <c r="I163" i="1"/>
  <c r="D175" i="1"/>
  <c r="G175" i="1" s="1"/>
  <c r="D172" i="1"/>
  <c r="G172" i="1" s="1"/>
  <c r="I160" i="1"/>
  <c r="I165" i="1" s="1"/>
  <c r="H165" i="1"/>
  <c r="J165" i="2" l="1"/>
  <c r="I165" i="2"/>
</calcChain>
</file>

<file path=xl/sharedStrings.xml><?xml version="1.0" encoding="utf-8"?>
<sst xmlns="http://schemas.openxmlformats.org/spreadsheetml/2006/main" count="1057" uniqueCount="141">
  <si>
    <t xml:space="preserve">CALENDARIO Y HORARIO DE CLASES PRIMER NIVEL PERIODO AGOSTO - DICIEMBRE 2022 </t>
  </si>
  <si>
    <t>CARRERA ADMINISTRACIÓN DE EMPRESAS SEMIPRESENCIAL</t>
  </si>
  <si>
    <t xml:space="preserve">Coordinador de Carrera: Vinicio Navarrete L. </t>
  </si>
  <si>
    <t>Semanas</t>
  </si>
  <si>
    <t>docentes</t>
  </si>
  <si>
    <t>MATERIA</t>
  </si>
  <si>
    <t>FECHAS</t>
  </si>
  <si>
    <t>Sumatoria Horas Semanales</t>
  </si>
  <si>
    <t>Horas
Cumplidas</t>
  </si>
  <si>
    <t>Horas</t>
  </si>
  <si>
    <t>Actividad</t>
  </si>
  <si>
    <t>Recesos</t>
  </si>
  <si>
    <t>HORARIO</t>
  </si>
  <si>
    <t>1</t>
  </si>
  <si>
    <t>FREDY IBARRA</t>
  </si>
  <si>
    <t>INTRODUCCIÓN A LA ADMINISTRACIÓN --   -- NRC -  4518</t>
  </si>
  <si>
    <t>Clase</t>
  </si>
  <si>
    <t>15:00 - 16:00</t>
  </si>
  <si>
    <t>16:00 - 16:15</t>
  </si>
  <si>
    <t>16:00 - 18:15</t>
  </si>
  <si>
    <t>NERY GARCIA</t>
  </si>
  <si>
    <t>MATEMÁTICA APLICADA ----- NRC 4666</t>
  </si>
  <si>
    <t>8:00 - 11:00</t>
  </si>
  <si>
    <t>11:00 - 11:15</t>
  </si>
  <si>
    <t>HELDER BARRERA</t>
  </si>
  <si>
    <t>COMUNICACIÓN ORAL Y ESCRITA ---- 4742</t>
  </si>
  <si>
    <t>11:15 - 13:15</t>
  </si>
  <si>
    <t>2</t>
  </si>
  <si>
    <t>3</t>
  </si>
  <si>
    <t>Examen primer parcial</t>
  </si>
  <si>
    <t>8:00 - 09:00</t>
  </si>
  <si>
    <t>09:00 - 11:00</t>
  </si>
  <si>
    <t>11:15 - 12:15</t>
  </si>
  <si>
    <t>12:15 - 13:15</t>
  </si>
  <si>
    <t>4</t>
  </si>
  <si>
    <t>Examen segundo parcial</t>
  </si>
  <si>
    <t>16:15 - 17:15</t>
  </si>
  <si>
    <t>17:15 - 18:15</t>
  </si>
  <si>
    <t>08:00 - 09:00</t>
  </si>
  <si>
    <t>09:00 - 10:00</t>
  </si>
  <si>
    <t>10:00 - 11:00</t>
  </si>
  <si>
    <t>6</t>
  </si>
  <si>
    <t>Examen tercer parcial</t>
  </si>
  <si>
    <t>8:00 - 9:00</t>
  </si>
  <si>
    <t>9:00 - 11:00</t>
  </si>
  <si>
    <t>Examen Final</t>
  </si>
  <si>
    <t>9</t>
  </si>
  <si>
    <t>MÉTODOS DE INVESTIGACIÓN EN ADMINISTRACIÓN    -- NRC 4525</t>
  </si>
  <si>
    <t>16:15 - 18:15</t>
  </si>
  <si>
    <t>MIRIAN CARRANZA</t>
  </si>
  <si>
    <t>CONTABILIDAD BÁSICA --- NRC 4671</t>
  </si>
  <si>
    <t>JAVIER PROAÑO</t>
  </si>
  <si>
    <t>TECNOLOGÍA DE LA INFORMACIÓN --- NRC --- 5626</t>
  </si>
  <si>
    <t>10</t>
  </si>
  <si>
    <t xml:space="preserve">FERIADO POR EL DÍA DE LOS DIFUNTOS  05 - 06 de Noviembre </t>
  </si>
  <si>
    <t>11</t>
  </si>
  <si>
    <t>12</t>
  </si>
  <si>
    <t>16:00 - 17:00</t>
  </si>
  <si>
    <t>17:00 - 17:15</t>
  </si>
  <si>
    <t>14</t>
  </si>
  <si>
    <t>15:00 - 17:00</t>
  </si>
  <si>
    <t>Clases</t>
  </si>
  <si>
    <t>09:00 -11:00</t>
  </si>
  <si>
    <t>CALENDARIO DE EVALUACIONES</t>
  </si>
  <si>
    <t>EXAMENES</t>
  </si>
  <si>
    <t>PRIMERO</t>
  </si>
  <si>
    <t>SEGUNDO</t>
  </si>
  <si>
    <t>TERCERO</t>
  </si>
  <si>
    <t>FINAL</t>
  </si>
  <si>
    <t>HORAS TOTALES</t>
  </si>
  <si>
    <t>No.</t>
  </si>
  <si>
    <t>Asignatura</t>
  </si>
  <si>
    <t>Horas de docencia 
Proyecto Aprobado</t>
  </si>
  <si>
    <t>Horas reales por asignatura considerando 40%</t>
  </si>
  <si>
    <t>Proyectado con horas cerradas</t>
  </si>
  <si>
    <t xml:space="preserve">Porcentaje aprobado en el proyecto </t>
  </si>
  <si>
    <t>Propuesta horas cerradas*</t>
  </si>
  <si>
    <t xml:space="preserve">Porcentaje actual </t>
  </si>
  <si>
    <t xml:space="preserve">* Se incrementó el número de horas con la finalidad de poder coordinar exámenes con mayor exactitud y en beneficio de los alumnos, los porcentajes por asignatura superan el 50% a ecepción de las materias que tienen 16 horas </t>
  </si>
  <si>
    <t>HORARIOS*</t>
  </si>
  <si>
    <t>Horas Presencial</t>
  </si>
  <si>
    <t>Horas para Examen Final</t>
  </si>
  <si>
    <t>Horas presencial menos examen</t>
  </si>
  <si>
    <t>Horas designadas para parciales</t>
  </si>
  <si>
    <t>Horas por cumplir en cada parcial (incluye el examen del parcial)</t>
  </si>
  <si>
    <t>Ing. Vinicio Navarrte L. Mg</t>
  </si>
  <si>
    <t>Coordinador Carrera Administración de Empresas - Semipresencial</t>
  </si>
  <si>
    <t xml:space="preserve">Horas Presenciales </t>
  </si>
  <si>
    <t>10:00 - 10:15</t>
  </si>
  <si>
    <t>08:00 - 10:00</t>
  </si>
  <si>
    <t xml:space="preserve">FERIADO POR EL DÍA DE LOS DIFUNTOS </t>
  </si>
  <si>
    <t>FUNDAMENTOS DE INVESTIGACIÓN --- 4743</t>
  </si>
  <si>
    <t>HELDER BARREA</t>
  </si>
  <si>
    <t>CONTABILIDAD FINANCIERA -- NRC 4659</t>
  </si>
  <si>
    <t>TAMARA ARMAS</t>
  </si>
  <si>
    <t>ESTADISTICA DESCRIPTIVA --- NRC 4665</t>
  </si>
  <si>
    <t>CONTEXTOS E INTERCULTURALIDAD -- 4744</t>
  </si>
  <si>
    <t>NN</t>
  </si>
  <si>
    <t>PROCESO ADMINSTRATIVO --- 4662</t>
  </si>
  <si>
    <t>LEGISLACIÓN MERCANTIL  -- NRC 5276</t>
  </si>
  <si>
    <t>RODRIGO GODOY</t>
  </si>
  <si>
    <t xml:space="preserve">CALENDARIO Y HORARIO DE CLASES SEGUNDO NIVEL PERIODO AGOSTO - DICIEMBRE 2022 </t>
  </si>
  <si>
    <t>CALENDARIO Y HORARIO DE CLASES TERCER NIVEL PERIODO AGOSTO - DICIEMBRE 2022</t>
  </si>
  <si>
    <t>Paúl Cáceres</t>
  </si>
  <si>
    <t>ESTADÍSTICA INFERENCIAL  --- NRC - 4704</t>
  </si>
  <si>
    <t>16:15 - 18:00</t>
  </si>
  <si>
    <t>Mirian 
Carranza</t>
  </si>
  <si>
    <t>CONTABILIDAD DE COSTOS --- NRC - 4701</t>
  </si>
  <si>
    <t>Andrés Altamirano</t>
  </si>
  <si>
    <t>DISEÑO Y ESTRUCTURAS ORGANIZACIONALES --- NRC - 4703</t>
  </si>
  <si>
    <t>11:00 - 14:00</t>
  </si>
  <si>
    <t>16:45 - 18:00</t>
  </si>
  <si>
    <t>Mirian
Carranza</t>
  </si>
  <si>
    <t>CONTABILIDAD DE COSTOS NRC - 4701</t>
  </si>
  <si>
    <t>11:00 - 12:00</t>
  </si>
  <si>
    <t>12:00 - 14:00</t>
  </si>
  <si>
    <t>17:15 - 18:00</t>
  </si>
  <si>
    <t>DISEÑO Y ESTRUCTURAS ORGANIZACIONALES</t>
  </si>
  <si>
    <t>12:00 - 13:00</t>
  </si>
  <si>
    <t>13:00 - 14:00</t>
  </si>
  <si>
    <t>11:00 - 13:00</t>
  </si>
  <si>
    <t>CONTABILIDAD DE COSTOS</t>
  </si>
  <si>
    <t>Rodrigo Godoy</t>
  </si>
  <si>
    <t>LEGISLACIÓN LABORAL --- 5277</t>
  </si>
  <si>
    <t>Diego Lara</t>
  </si>
  <si>
    <t>MICROECONOMÍA --- 4702</t>
  </si>
  <si>
    <t>Luis Abad</t>
  </si>
  <si>
    <t>JESUCRISTO Y LA PERSONA DE HOY --- 4732</t>
  </si>
  <si>
    <t xml:space="preserve">FERIADO POR EL DÍA DE LOS DIFUNTOS 05 - 06 de Noviembre </t>
  </si>
  <si>
    <t>* Se incrementó el número de horas con la finalidad de poder coordinar exámenes con mayor exactitud y en beneficio de los alumnos, los porcentajes por asignatura alcanzan el 50%</t>
  </si>
  <si>
    <t>CALENDARIO Y HORARIO DE CLASES CUARTO  NIVEL - PERIODO AGOSTO DICIEMBRE 2022</t>
  </si>
  <si>
    <t>Elvis Vasquez</t>
  </si>
  <si>
    <t>CONTROL DE COSTOS -- NRC 4725</t>
  </si>
  <si>
    <t>MACROECONOMÍA --- NRC - 4722</t>
  </si>
  <si>
    <t>Danny Corella</t>
  </si>
  <si>
    <t>CULTURA Y COMPORTAMIENTO ORGANZACIONAL  --- NRC 4728</t>
  </si>
  <si>
    <t>INVESTIGACIÓN OPERATIVA --- NRC 4724</t>
  </si>
  <si>
    <t>GESTIÓN DEL TALENTO HUMANO --- NRC 4723</t>
  </si>
  <si>
    <t>GESTIÓN POR PROCESOS -- NRC - 4713</t>
  </si>
  <si>
    <t xml:space="preserve">FERIADO POR EL DÍA DE LOS DIFUNTOS 05 - 06 de Noviembre  </t>
  </si>
  <si>
    <t>Porcentaje propuesto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</si>
</sst>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6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0">
    <xf numFmtId="0" fontId="0" fillId="0" borderId="0" xfId="0"/>
    <xf numFmtId="0" fontId="3" fillId="2" borderId="0" xfId="0" applyFont="1" applyFill="1"/>
    <xf numFmtId="165" fontId="3" fillId="2" borderId="0" xfId="2" applyNumberFormat="1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165" fontId="6" fillId="2" borderId="0" xfId="2" applyNumberFormat="1" applyFont="1" applyFill="1" applyAlignment="1">
      <alignment horizontal="center" vertical="center"/>
    </xf>
    <xf numFmtId="0" fontId="7" fillId="2" borderId="0" xfId="0" applyFont="1" applyFill="1"/>
    <xf numFmtId="165" fontId="7" fillId="2" borderId="0" xfId="2" applyNumberFormat="1" applyFont="1" applyFill="1"/>
    <xf numFmtId="165" fontId="7" fillId="2" borderId="0" xfId="2" applyNumberFormat="1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6" fontId="8" fillId="3" borderId="3" xfId="0" applyNumberFormat="1" applyFont="1" applyFill="1" applyBorder="1" applyAlignment="1">
      <alignment horizontal="center" vertical="center"/>
    </xf>
    <xf numFmtId="165" fontId="8" fillId="3" borderId="3" xfId="2" applyNumberFormat="1" applyFont="1" applyFill="1" applyBorder="1" applyAlignment="1">
      <alignment horizontal="center" wrapText="1"/>
    </xf>
    <xf numFmtId="165" fontId="8" fillId="3" borderId="3" xfId="2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/>
    </xf>
    <xf numFmtId="0" fontId="10" fillId="4" borderId="6" xfId="2" applyNumberFormat="1" applyFont="1" applyFill="1" applyBorder="1" applyAlignment="1">
      <alignment horizontal="center" vertical="center"/>
    </xf>
    <xf numFmtId="0" fontId="10" fillId="2" borderId="6" xfId="2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center" vertical="center"/>
    </xf>
    <xf numFmtId="0" fontId="10" fillId="2" borderId="9" xfId="2" applyNumberFormat="1" applyFont="1" applyFill="1" applyBorder="1" applyAlignment="1">
      <alignment horizontal="center" vertical="center"/>
    </xf>
    <xf numFmtId="0" fontId="10" fillId="2" borderId="9" xfId="0" applyFont="1" applyFill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66" fontId="9" fillId="2" borderId="11" xfId="0" applyNumberFormat="1" applyFont="1" applyFill="1" applyBorder="1" applyAlignment="1">
      <alignment horizontal="center" vertical="center"/>
    </xf>
    <xf numFmtId="0" fontId="10" fillId="4" borderId="11" xfId="2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/>
    </xf>
    <xf numFmtId="0" fontId="10" fillId="5" borderId="13" xfId="2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20" fontId="9" fillId="5" borderId="1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166" fontId="9" fillId="2" borderId="16" xfId="0" applyNumberFormat="1" applyFont="1" applyFill="1" applyBorder="1" applyAlignment="1">
      <alignment horizontal="center" vertical="center"/>
    </xf>
    <xf numFmtId="0" fontId="10" fillId="2" borderId="16" xfId="2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20" fontId="9" fillId="2" borderId="17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166" fontId="9" fillId="2" borderId="19" xfId="0" applyNumberFormat="1" applyFont="1" applyFill="1" applyBorder="1" applyAlignment="1">
      <alignment horizontal="center" vertical="center"/>
    </xf>
    <xf numFmtId="0" fontId="10" fillId="6" borderId="19" xfId="2" applyNumberFormat="1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/>
    </xf>
    <xf numFmtId="0" fontId="10" fillId="4" borderId="3" xfId="2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166" fontId="9" fillId="2" borderId="24" xfId="0" applyNumberFormat="1" applyFont="1" applyFill="1" applyBorder="1" applyAlignment="1">
      <alignment horizontal="center" vertical="center"/>
    </xf>
    <xf numFmtId="0" fontId="10" fillId="2" borderId="24" xfId="2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0" fontId="10" fillId="5" borderId="14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5" fontId="10" fillId="2" borderId="16" xfId="2" applyNumberFormat="1" applyFont="1" applyFill="1" applyBorder="1" applyAlignment="1">
      <alignment horizontal="center" vertical="center"/>
    </xf>
    <xf numFmtId="20" fontId="10" fillId="2" borderId="17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7" fillId="6" borderId="19" xfId="2" applyNumberFormat="1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5" fontId="10" fillId="2" borderId="9" xfId="2" applyNumberFormat="1" applyFont="1" applyFill="1" applyBorder="1" applyAlignment="1">
      <alignment horizontal="center" vertical="center"/>
    </xf>
    <xf numFmtId="0" fontId="10" fillId="2" borderId="11" xfId="2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0" fillId="5" borderId="9" xfId="2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166" fontId="9" fillId="2" borderId="27" xfId="0" applyNumberFormat="1" applyFont="1" applyFill="1" applyBorder="1" applyAlignment="1">
      <alignment horizontal="center" vertical="center"/>
    </xf>
    <xf numFmtId="0" fontId="10" fillId="2" borderId="0" xfId="2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7" fillId="2" borderId="19" xfId="2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3" borderId="19" xfId="2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5" fontId="10" fillId="2" borderId="6" xfId="2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10" fillId="4" borderId="6" xfId="2" applyNumberFormat="1" applyFont="1" applyFill="1" applyBorder="1" applyAlignment="1">
      <alignment horizontal="center" vertical="center"/>
    </xf>
    <xf numFmtId="0" fontId="7" fillId="4" borderId="31" xfId="0" applyFont="1" applyFill="1" applyBorder="1"/>
    <xf numFmtId="0" fontId="9" fillId="4" borderId="3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5" fontId="10" fillId="2" borderId="13" xfId="2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0" fillId="2" borderId="0" xfId="0" applyFill="1"/>
    <xf numFmtId="165" fontId="10" fillId="4" borderId="9" xfId="2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65" fontId="10" fillId="2" borderId="19" xfId="2" applyNumberFormat="1" applyFont="1" applyFill="1" applyBorder="1" applyAlignment="1">
      <alignment horizontal="center" vertical="center"/>
    </xf>
    <xf numFmtId="0" fontId="10" fillId="4" borderId="19" xfId="2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7" borderId="13" xfId="2" applyNumberFormat="1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4" borderId="9" xfId="2" applyNumberFormat="1" applyFont="1" applyFill="1" applyBorder="1" applyAlignment="1">
      <alignment horizontal="center" vertical="center"/>
    </xf>
    <xf numFmtId="20" fontId="10" fillId="5" borderId="10" xfId="0" applyNumberFormat="1" applyFont="1" applyFill="1" applyBorder="1" applyAlignment="1">
      <alignment horizontal="center" vertical="center" wrapText="1"/>
    </xf>
    <xf numFmtId="20" fontId="10" fillId="2" borderId="10" xfId="0" applyNumberFormat="1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10" fillId="6" borderId="9" xfId="2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166" fontId="9" fillId="2" borderId="3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166" fontId="9" fillId="2" borderId="16" xfId="0" applyNumberFormat="1" applyFont="1" applyFill="1" applyBorder="1" applyAlignment="1">
      <alignment horizontal="center" vertical="center"/>
    </xf>
    <xf numFmtId="166" fontId="9" fillId="2" borderId="24" xfId="0" applyNumberFormat="1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0" fillId="8" borderId="13" xfId="2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10" fillId="5" borderId="16" xfId="2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 wrapText="1"/>
    </xf>
    <xf numFmtId="0" fontId="10" fillId="6" borderId="9" xfId="2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5" borderId="27" xfId="2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66" fontId="9" fillId="2" borderId="38" xfId="0" applyNumberFormat="1" applyFont="1" applyFill="1" applyBorder="1" applyAlignment="1">
      <alignment horizontal="center" vertical="center"/>
    </xf>
    <xf numFmtId="0" fontId="7" fillId="6" borderId="9" xfId="2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166" fontId="9" fillId="9" borderId="0" xfId="0" applyNumberFormat="1" applyFont="1" applyFill="1" applyAlignment="1">
      <alignment horizontal="center" vertical="center"/>
    </xf>
    <xf numFmtId="0" fontId="7" fillId="9" borderId="39" xfId="2" applyNumberFormat="1" applyFont="1" applyFill="1" applyBorder="1" applyAlignment="1">
      <alignment horizontal="center" vertical="center"/>
    </xf>
    <xf numFmtId="0" fontId="14" fillId="9" borderId="0" xfId="2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66" fontId="8" fillId="10" borderId="3" xfId="0" applyNumberFormat="1" applyFont="1" applyFill="1" applyBorder="1" applyAlignment="1">
      <alignment horizontal="center" vertical="center"/>
    </xf>
    <xf numFmtId="165" fontId="8" fillId="10" borderId="3" xfId="2" applyNumberFormat="1" applyFont="1" applyFill="1" applyBorder="1" applyAlignment="1">
      <alignment horizontal="center" wrapText="1"/>
    </xf>
    <xf numFmtId="165" fontId="8" fillId="10" borderId="3" xfId="2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 wrapText="1"/>
    </xf>
    <xf numFmtId="0" fontId="9" fillId="11" borderId="6" xfId="2" applyNumberFormat="1" applyFont="1" applyFill="1" applyBorder="1" applyAlignment="1">
      <alignment horizontal="center" vertical="center"/>
    </xf>
    <xf numFmtId="0" fontId="9" fillId="2" borderId="6" xfId="2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2" borderId="9" xfId="2" applyNumberFormat="1" applyFont="1" applyFill="1" applyBorder="1" applyAlignment="1">
      <alignment horizontal="center" vertical="center"/>
    </xf>
    <xf numFmtId="0" fontId="11" fillId="2" borderId="9" xfId="0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1" borderId="11" xfId="2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3" xfId="2" applyNumberFormat="1" applyFont="1" applyFill="1" applyBorder="1" applyAlignment="1">
      <alignment horizontal="center" vertical="center"/>
    </xf>
    <xf numFmtId="20" fontId="10" fillId="12" borderId="14" xfId="0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0" fontId="9" fillId="13" borderId="19" xfId="2" applyNumberFormat="1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 wrapText="1"/>
    </xf>
    <xf numFmtId="49" fontId="12" fillId="2" borderId="40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/>
    </xf>
    <xf numFmtId="49" fontId="12" fillId="2" borderId="42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2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2" borderId="24" xfId="2" applyNumberFormat="1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11" fillId="11" borderId="13" xfId="2" applyNumberFormat="1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 wrapText="1"/>
    </xf>
    <xf numFmtId="20" fontId="10" fillId="11" borderId="14" xfId="0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/>
    </xf>
    <xf numFmtId="0" fontId="14" fillId="13" borderId="19" xfId="2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14" fillId="2" borderId="0" xfId="2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165" fontId="9" fillId="2" borderId="9" xfId="2" applyNumberFormat="1" applyFont="1" applyFill="1" applyBorder="1" applyAlignment="1">
      <alignment horizontal="center" vertical="center"/>
    </xf>
    <xf numFmtId="0" fontId="9" fillId="2" borderId="11" xfId="2" applyNumberFormat="1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 wrapText="1"/>
    </xf>
    <xf numFmtId="0" fontId="9" fillId="12" borderId="9" xfId="2" applyNumberFormat="1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9" fillId="2" borderId="27" xfId="2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 wrapText="1"/>
    </xf>
    <xf numFmtId="0" fontId="14" fillId="2" borderId="19" xfId="2" applyNumberFormat="1" applyFont="1" applyFill="1" applyBorder="1" applyAlignment="1">
      <alignment horizontal="center" vertical="center"/>
    </xf>
    <xf numFmtId="0" fontId="9" fillId="3" borderId="19" xfId="2" applyNumberFormat="1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 wrapText="1"/>
    </xf>
    <xf numFmtId="165" fontId="9" fillId="2" borderId="6" xfId="2" applyNumberFormat="1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65" fontId="9" fillId="11" borderId="6" xfId="2" applyNumberFormat="1" applyFont="1" applyFill="1" applyBorder="1" applyAlignment="1">
      <alignment horizontal="center" vertical="center"/>
    </xf>
    <xf numFmtId="0" fontId="7" fillId="11" borderId="31" xfId="0" applyFont="1" applyFill="1" applyBorder="1"/>
    <xf numFmtId="0" fontId="9" fillId="2" borderId="31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165" fontId="9" fillId="2" borderId="11" xfId="2" applyNumberFormat="1" applyFont="1" applyFill="1" applyBorder="1" applyAlignment="1">
      <alignment horizontal="center" vertical="center"/>
    </xf>
    <xf numFmtId="0" fontId="7" fillId="12" borderId="0" xfId="0" applyFont="1" applyFill="1"/>
    <xf numFmtId="0" fontId="7" fillId="12" borderId="1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7" borderId="13" xfId="2" applyNumberFormat="1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  <xf numFmtId="20" fontId="10" fillId="12" borderId="9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0" fillId="13" borderId="26" xfId="2" applyNumberFormat="1" applyFont="1" applyFill="1" applyBorder="1" applyAlignment="1">
      <alignment horizontal="center"/>
    </xf>
    <xf numFmtId="0" fontId="10" fillId="13" borderId="41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0" fillId="13" borderId="2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/>
    </xf>
    <xf numFmtId="0" fontId="9" fillId="8" borderId="13" xfId="2" applyNumberFormat="1" applyFont="1" applyFill="1" applyBorder="1" applyAlignment="1">
      <alignment horizontal="center" vertical="center"/>
    </xf>
    <xf numFmtId="0" fontId="9" fillId="12" borderId="16" xfId="2" applyNumberFormat="1" applyFont="1" applyFill="1" applyBorder="1" applyAlignment="1">
      <alignment horizontal="center" vertical="center"/>
    </xf>
    <xf numFmtId="20" fontId="10" fillId="12" borderId="10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20" fontId="10" fillId="2" borderId="28" xfId="0" applyNumberFormat="1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9" xfId="2" applyNumberFormat="1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 vertical="center" wrapText="1"/>
    </xf>
    <xf numFmtId="166" fontId="9" fillId="2" borderId="26" xfId="0" applyNumberFormat="1" applyFont="1" applyFill="1" applyBorder="1" applyAlignment="1">
      <alignment horizontal="center" vertical="center"/>
    </xf>
    <xf numFmtId="0" fontId="9" fillId="4" borderId="9" xfId="2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9" fillId="1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20" fontId="10" fillId="2" borderId="9" xfId="0" applyNumberFormat="1" applyFont="1" applyFill="1" applyBorder="1" applyAlignment="1">
      <alignment horizontal="center" vertical="center" wrapText="1"/>
    </xf>
    <xf numFmtId="0" fontId="14" fillId="13" borderId="9" xfId="2" applyNumberFormat="1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 wrapText="1"/>
    </xf>
    <xf numFmtId="0" fontId="14" fillId="9" borderId="39" xfId="2" applyNumberFormat="1" applyFont="1" applyFill="1" applyBorder="1" applyAlignment="1">
      <alignment horizontal="center" vertical="center"/>
    </xf>
    <xf numFmtId="0" fontId="7" fillId="0" borderId="0" xfId="0" applyFont="1"/>
    <xf numFmtId="0" fontId="16" fillId="2" borderId="0" xfId="0" applyFont="1" applyFill="1" applyAlignment="1">
      <alignment horizontal="center"/>
    </xf>
    <xf numFmtId="165" fontId="16" fillId="2" borderId="0" xfId="2" applyNumberFormat="1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48" xfId="0" applyFont="1" applyFill="1" applyBorder="1" applyAlignment="1">
      <alignment horizontal="center"/>
    </xf>
    <xf numFmtId="165" fontId="18" fillId="2" borderId="48" xfId="2" applyNumberFormat="1" applyFont="1" applyFill="1" applyBorder="1" applyAlignment="1">
      <alignment horizontal="center"/>
    </xf>
    <xf numFmtId="165" fontId="18" fillId="2" borderId="48" xfId="2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wrapText="1"/>
    </xf>
    <xf numFmtId="0" fontId="18" fillId="2" borderId="4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left" vertical="center" wrapText="1"/>
    </xf>
    <xf numFmtId="166" fontId="14" fillId="2" borderId="13" xfId="0" applyNumberFormat="1" applyFont="1" applyFill="1" applyBorder="1" applyAlignment="1">
      <alignment horizontal="left"/>
    </xf>
    <xf numFmtId="165" fontId="14" fillId="2" borderId="13" xfId="2" applyNumberFormat="1" applyFont="1" applyFill="1" applyBorder="1" applyAlignment="1">
      <alignment horizontal="left"/>
    </xf>
    <xf numFmtId="165" fontId="14" fillId="2" borderId="13" xfId="2" applyNumberFormat="1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 wrapText="1"/>
    </xf>
    <xf numFmtId="166" fontId="14" fillId="2" borderId="9" xfId="0" applyNumberFormat="1" applyFont="1" applyFill="1" applyBorder="1" applyAlignment="1">
      <alignment horizontal="left"/>
    </xf>
    <xf numFmtId="165" fontId="14" fillId="2" borderId="9" xfId="2" applyNumberFormat="1" applyFont="1" applyFill="1" applyBorder="1" applyAlignment="1">
      <alignment horizontal="left"/>
    </xf>
    <xf numFmtId="165" fontId="14" fillId="2" borderId="9" xfId="2" applyNumberFormat="1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 wrapText="1"/>
    </xf>
    <xf numFmtId="0" fontId="14" fillId="11" borderId="9" xfId="0" applyFont="1" applyFill="1" applyBorder="1"/>
    <xf numFmtId="0" fontId="9" fillId="12" borderId="9" xfId="0" applyFont="1" applyFill="1" applyBorder="1" applyAlignment="1">
      <alignment horizontal="left" vertical="center" wrapText="1"/>
    </xf>
    <xf numFmtId="0" fontId="14" fillId="13" borderId="9" xfId="0" applyFont="1" applyFill="1" applyBorder="1"/>
    <xf numFmtId="0" fontId="14" fillId="2" borderId="0" xfId="0" applyFont="1" applyFill="1"/>
    <xf numFmtId="166" fontId="14" fillId="2" borderId="0" xfId="0" applyNumberFormat="1" applyFont="1" applyFill="1" applyAlignment="1">
      <alignment horizontal="left"/>
    </xf>
    <xf numFmtId="165" fontId="14" fillId="2" borderId="0" xfId="2" applyNumberFormat="1" applyFont="1" applyFill="1" applyBorder="1" applyAlignment="1">
      <alignment horizontal="left"/>
    </xf>
    <xf numFmtId="165" fontId="14" fillId="2" borderId="0" xfId="2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5" fontId="17" fillId="2" borderId="0" xfId="2" applyNumberFormat="1" applyFont="1" applyFill="1" applyBorder="1" applyAlignment="1">
      <alignment horizontal="center"/>
    </xf>
    <xf numFmtId="166" fontId="9" fillId="2" borderId="0" xfId="0" applyNumberFormat="1" applyFont="1" applyFill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0" fontId="16" fillId="2" borderId="0" xfId="0" applyFont="1" applyFill="1"/>
    <xf numFmtId="0" fontId="16" fillId="10" borderId="5" xfId="0" applyFont="1" applyFill="1" applyBorder="1" applyAlignment="1">
      <alignment horizontal="center" vertical="center"/>
    </xf>
    <xf numFmtId="0" fontId="16" fillId="10" borderId="50" xfId="0" applyFont="1" applyFill="1" applyBorder="1" applyAlignment="1">
      <alignment horizontal="center" vertical="center"/>
    </xf>
    <xf numFmtId="0" fontId="16" fillId="10" borderId="51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9" fontId="16" fillId="10" borderId="48" xfId="1" applyFont="1" applyFill="1" applyBorder="1" applyAlignment="1">
      <alignment horizontal="center" vertical="center" wrapText="1"/>
    </xf>
    <xf numFmtId="9" fontId="6" fillId="10" borderId="48" xfId="1" applyFont="1" applyFill="1" applyBorder="1" applyAlignment="1">
      <alignment horizontal="center" vertical="center" wrapText="1"/>
    </xf>
    <xf numFmtId="9" fontId="6" fillId="10" borderId="49" xfId="1" applyFont="1" applyFill="1" applyBorder="1" applyAlignment="1">
      <alignment horizontal="center" vertical="center" wrapText="1"/>
    </xf>
    <xf numFmtId="9" fontId="6" fillId="2" borderId="0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4" fillId="4" borderId="9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0" fontId="7" fillId="2" borderId="13" xfId="1" applyNumberFormat="1" applyFont="1" applyFill="1" applyBorder="1" applyAlignment="1">
      <alignment horizontal="center"/>
    </xf>
    <xf numFmtId="0" fontId="7" fillId="2" borderId="13" xfId="2" applyNumberFormat="1" applyFont="1" applyFill="1" applyBorder="1" applyAlignment="1">
      <alignment horizontal="center"/>
    </xf>
    <xf numFmtId="10" fontId="7" fillId="2" borderId="14" xfId="1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0" fontId="7" fillId="2" borderId="9" xfId="1" applyNumberFormat="1" applyFont="1" applyFill="1" applyBorder="1" applyAlignment="1">
      <alignment horizontal="center"/>
    </xf>
    <xf numFmtId="0" fontId="7" fillId="2" borderId="9" xfId="2" applyNumberFormat="1" applyFont="1" applyFill="1" applyBorder="1" applyAlignment="1">
      <alignment horizontal="center"/>
    </xf>
    <xf numFmtId="10" fontId="7" fillId="2" borderId="10" xfId="1" applyNumberFormat="1" applyFont="1" applyFill="1" applyBorder="1" applyAlignment="1">
      <alignment horizontal="center"/>
    </xf>
    <xf numFmtId="0" fontId="14" fillId="6" borderId="9" xfId="0" applyFont="1" applyFill="1" applyBorder="1" applyAlignment="1">
      <alignment wrapText="1"/>
    </xf>
    <xf numFmtId="0" fontId="14" fillId="11" borderId="9" xfId="0" applyFont="1" applyFill="1" applyBorder="1" applyAlignment="1">
      <alignment wrapText="1"/>
    </xf>
    <xf numFmtId="165" fontId="14" fillId="13" borderId="9" xfId="2" applyNumberFormat="1" applyFont="1" applyFill="1" applyBorder="1"/>
    <xf numFmtId="0" fontId="7" fillId="0" borderId="40" xfId="0" applyFont="1" applyBorder="1"/>
    <xf numFmtId="0" fontId="7" fillId="2" borderId="41" xfId="0" applyFont="1" applyFill="1" applyBorder="1"/>
    <xf numFmtId="0" fontId="16" fillId="10" borderId="19" xfId="0" applyFont="1" applyFill="1" applyBorder="1" applyAlignment="1">
      <alignment horizontal="center" vertical="center"/>
    </xf>
    <xf numFmtId="0" fontId="16" fillId="10" borderId="19" xfId="2" applyNumberFormat="1" applyFont="1" applyFill="1" applyBorder="1" applyAlignment="1">
      <alignment horizontal="center"/>
    </xf>
    <xf numFmtId="10" fontId="16" fillId="10" borderId="19" xfId="0" applyNumberFormat="1" applyFont="1" applyFill="1" applyBorder="1" applyAlignment="1">
      <alignment horizontal="center"/>
    </xf>
    <xf numFmtId="10" fontId="16" fillId="10" borderId="2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9" fontId="7" fillId="2" borderId="0" xfId="1" applyFont="1" applyFill="1"/>
    <xf numFmtId="10" fontId="7" fillId="2" borderId="0" xfId="1" applyNumberFormat="1" applyFont="1" applyFill="1" applyAlignment="1">
      <alignment wrapText="1"/>
    </xf>
    <xf numFmtId="0" fontId="19" fillId="0" borderId="0" xfId="0" applyFont="1"/>
    <xf numFmtId="0" fontId="14" fillId="0" borderId="0" xfId="0" applyFont="1"/>
    <xf numFmtId="0" fontId="13" fillId="10" borderId="51" xfId="0" applyFont="1" applyFill="1" applyBorder="1" applyAlignment="1">
      <alignment horizontal="center"/>
    </xf>
    <xf numFmtId="0" fontId="13" fillId="10" borderId="48" xfId="0" applyFont="1" applyFill="1" applyBorder="1" applyAlignment="1">
      <alignment horizontal="center"/>
    </xf>
    <xf numFmtId="165" fontId="13" fillId="10" borderId="48" xfId="2" applyNumberFormat="1" applyFont="1" applyFill="1" applyBorder="1" applyAlignment="1">
      <alignment horizontal="center"/>
    </xf>
    <xf numFmtId="0" fontId="13" fillId="10" borderId="48" xfId="0" applyFont="1" applyFill="1" applyBorder="1" applyAlignment="1">
      <alignment horizontal="center" wrapText="1"/>
    </xf>
    <xf numFmtId="0" fontId="13" fillId="10" borderId="49" xfId="0" applyFont="1" applyFill="1" applyBorder="1" applyAlignment="1">
      <alignment horizontal="center" wrapText="1"/>
    </xf>
    <xf numFmtId="0" fontId="14" fillId="4" borderId="46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center"/>
    </xf>
    <xf numFmtId="165" fontId="14" fillId="0" borderId="13" xfId="2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5" borderId="8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165" fontId="14" fillId="0" borderId="9" xfId="2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6" borderId="8" xfId="0" applyFont="1" applyFill="1" applyBorder="1" applyAlignment="1">
      <alignment wrapText="1"/>
    </xf>
    <xf numFmtId="0" fontId="14" fillId="15" borderId="8" xfId="0" applyFont="1" applyFill="1" applyBorder="1" applyAlignment="1">
      <alignment vertical="center" wrapText="1"/>
    </xf>
    <xf numFmtId="0" fontId="14" fillId="14" borderId="8" xfId="0" applyFont="1" applyFill="1" applyBorder="1" applyAlignment="1">
      <alignment vertical="center" wrapText="1"/>
    </xf>
    <xf numFmtId="0" fontId="14" fillId="16" borderId="18" xfId="0" applyFont="1" applyFill="1" applyBorder="1" applyAlignment="1">
      <alignment vertical="center" wrapText="1"/>
    </xf>
    <xf numFmtId="0" fontId="14" fillId="0" borderId="19" xfId="0" applyFont="1" applyBorder="1" applyAlignment="1">
      <alignment horizontal="center"/>
    </xf>
    <xf numFmtId="165" fontId="14" fillId="0" borderId="19" xfId="2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165" fontId="14" fillId="0" borderId="0" xfId="2" applyNumberFormat="1" applyFont="1"/>
    <xf numFmtId="0" fontId="0" fillId="2" borderId="0" xfId="0" applyFill="1" applyAlignment="1">
      <alignment horizontal="center"/>
    </xf>
    <xf numFmtId="165" fontId="0" fillId="2" borderId="0" xfId="2" applyNumberFormat="1" applyFont="1" applyFill="1" applyAlignment="1">
      <alignment vertical="center"/>
    </xf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4" fillId="16" borderId="18" xfId="0" applyFont="1" applyFill="1" applyBorder="1" applyAlignment="1">
      <alignment wrapText="1"/>
    </xf>
    <xf numFmtId="0" fontId="14" fillId="14" borderId="8" xfId="0" applyFont="1" applyFill="1" applyBorder="1" applyAlignment="1">
      <alignment wrapText="1"/>
    </xf>
    <xf numFmtId="0" fontId="14" fillId="15" borderId="8" xfId="0" applyFont="1" applyFill="1" applyBorder="1" applyAlignment="1">
      <alignment wrapText="1"/>
    </xf>
    <xf numFmtId="0" fontId="14" fillId="4" borderId="46" xfId="0" applyFont="1" applyFill="1" applyBorder="1" applyAlignment="1">
      <alignment wrapText="1"/>
    </xf>
    <xf numFmtId="0" fontId="16" fillId="10" borderId="9" xfId="0" applyFont="1" applyFill="1" applyBorder="1" applyAlignment="1">
      <alignment horizontal="center" vertical="center"/>
    </xf>
    <xf numFmtId="10" fontId="16" fillId="10" borderId="9" xfId="0" applyNumberFormat="1" applyFont="1" applyFill="1" applyBorder="1" applyAlignment="1">
      <alignment horizontal="center"/>
    </xf>
    <xf numFmtId="0" fontId="16" fillId="10" borderId="9" xfId="2" applyNumberFormat="1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7" fillId="2" borderId="52" xfId="0" applyFont="1" applyFill="1" applyBorder="1"/>
    <xf numFmtId="0" fontId="14" fillId="11" borderId="0" xfId="0" applyFont="1" applyFill="1"/>
    <xf numFmtId="0" fontId="9" fillId="4" borderId="13" xfId="0" applyFont="1" applyFill="1" applyBorder="1" applyAlignment="1">
      <alignment horizontal="left" vertical="center" wrapText="1"/>
    </xf>
    <xf numFmtId="0" fontId="18" fillId="2" borderId="51" xfId="0" applyFont="1" applyFill="1" applyBorder="1" applyAlignment="1">
      <alignment horizontal="center"/>
    </xf>
    <xf numFmtId="0" fontId="9" fillId="12" borderId="19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4" fillId="12" borderId="19" xfId="2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20" fontId="10" fillId="13" borderId="14" xfId="0" applyNumberFormat="1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9" fillId="13" borderId="13" xfId="2" applyNumberFormat="1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9" fillId="2" borderId="11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6" fontId="9" fillId="2" borderId="53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6" fontId="9" fillId="2" borderId="35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/>
    </xf>
    <xf numFmtId="0" fontId="20" fillId="6" borderId="19" xfId="2" applyNumberFormat="1" applyFont="1" applyFill="1" applyBorder="1" applyAlignment="1">
      <alignment horizontal="center"/>
    </xf>
    <xf numFmtId="0" fontId="7" fillId="6" borderId="19" xfId="0" applyFont="1" applyFill="1" applyBorder="1"/>
    <xf numFmtId="0" fontId="7" fillId="5" borderId="9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 wrapText="1"/>
    </xf>
    <xf numFmtId="165" fontId="10" fillId="2" borderId="11" xfId="2" applyNumberFormat="1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wrapText="1"/>
    </xf>
    <xf numFmtId="0" fontId="7" fillId="2" borderId="9" xfId="2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3" fillId="2" borderId="0" xfId="0" applyFont="1" applyFill="1"/>
    <xf numFmtId="0" fontId="6" fillId="2" borderId="4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4" fillId="0" borderId="0" xfId="0" applyFont="1"/>
    <xf numFmtId="0" fontId="9" fillId="4" borderId="6" xfId="2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9" fillId="4" borderId="11" xfId="2" applyNumberFormat="1" applyFont="1" applyFill="1" applyBorder="1" applyAlignment="1">
      <alignment horizontal="center" vertical="center"/>
    </xf>
    <xf numFmtId="0" fontId="9" fillId="5" borderId="13" xfId="2" applyNumberFormat="1" applyFont="1" applyFill="1" applyBorder="1" applyAlignment="1">
      <alignment horizontal="center" vertical="center"/>
    </xf>
    <xf numFmtId="0" fontId="9" fillId="6" borderId="19" xfId="2" applyNumberFormat="1" applyFont="1" applyFill="1" applyBorder="1" applyAlignment="1">
      <alignment horizontal="center" vertical="center"/>
    </xf>
    <xf numFmtId="0" fontId="9" fillId="4" borderId="3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3" xfId="2" applyNumberFormat="1" applyFont="1" applyFill="1" applyBorder="1" applyAlignment="1">
      <alignment horizontal="center" vertical="center"/>
    </xf>
    <xf numFmtId="165" fontId="11" fillId="5" borderId="13" xfId="2" applyNumberFormat="1" applyFont="1" applyFill="1" applyBorder="1" applyAlignment="1">
      <alignment horizontal="center" vertical="center"/>
    </xf>
    <xf numFmtId="0" fontId="25" fillId="0" borderId="0" xfId="0" applyFont="1"/>
    <xf numFmtId="0" fontId="14" fillId="6" borderId="19" xfId="2" applyNumberFormat="1" applyFont="1" applyFill="1" applyBorder="1" applyAlignment="1">
      <alignment horizontal="center" vertical="center"/>
    </xf>
    <xf numFmtId="0" fontId="9" fillId="5" borderId="9" xfId="2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165" fontId="9" fillId="4" borderId="6" xfId="2" applyNumberFormat="1" applyFont="1" applyFill="1" applyBorder="1" applyAlignment="1">
      <alignment horizontal="center" vertical="center"/>
    </xf>
    <xf numFmtId="165" fontId="9" fillId="4" borderId="9" xfId="2" applyNumberFormat="1" applyFont="1" applyFill="1" applyBorder="1" applyAlignment="1">
      <alignment horizontal="center" vertical="center"/>
    </xf>
    <xf numFmtId="0" fontId="7" fillId="5" borderId="0" xfId="0" applyFont="1" applyFill="1"/>
    <xf numFmtId="0" fontId="10" fillId="6" borderId="2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/>
    </xf>
    <xf numFmtId="0" fontId="7" fillId="6" borderId="19" xfId="2" applyNumberFormat="1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9" fillId="5" borderId="16" xfId="2" applyNumberFormat="1" applyFont="1" applyFill="1" applyBorder="1" applyAlignment="1">
      <alignment horizontal="center" vertical="center"/>
    </xf>
    <xf numFmtId="0" fontId="9" fillId="6" borderId="9" xfId="2" applyNumberFormat="1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20" fontId="10" fillId="5" borderId="17" xfId="0" applyNumberFormat="1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14" fillId="6" borderId="27" xfId="2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20" fontId="10" fillId="6" borderId="20" xfId="0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9" fillId="2" borderId="40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166" fontId="9" fillId="2" borderId="41" xfId="0" applyNumberFormat="1" applyFont="1" applyFill="1" applyBorder="1" applyAlignment="1">
      <alignment horizontal="center" vertical="center"/>
    </xf>
    <xf numFmtId="0" fontId="9" fillId="2" borderId="41" xfId="2" applyNumberFormat="1" applyFont="1" applyFill="1" applyBorder="1" applyAlignment="1">
      <alignment horizontal="center" vertical="center"/>
    </xf>
    <xf numFmtId="165" fontId="9" fillId="11" borderId="9" xfId="2" applyNumberFormat="1" applyFont="1" applyFill="1" applyBorder="1" applyAlignment="1">
      <alignment horizontal="center" vertical="center"/>
    </xf>
    <xf numFmtId="0" fontId="7" fillId="11" borderId="57" xfId="0" applyFont="1" applyFill="1" applyBorder="1"/>
    <xf numFmtId="0" fontId="9" fillId="2" borderId="57" xfId="0" applyFont="1" applyFill="1" applyBorder="1" applyAlignment="1">
      <alignment horizontal="center" vertical="center" wrapText="1"/>
    </xf>
    <xf numFmtId="0" fontId="9" fillId="7" borderId="9" xfId="2" applyNumberFormat="1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 wrapText="1"/>
    </xf>
    <xf numFmtId="0" fontId="10" fillId="13" borderId="28" xfId="0" applyFont="1" applyFill="1" applyBorder="1" applyAlignment="1">
      <alignment horizontal="center" vertical="center" wrapText="1"/>
    </xf>
    <xf numFmtId="0" fontId="7" fillId="13" borderId="19" xfId="2" applyNumberFormat="1" applyFont="1" applyFill="1" applyBorder="1" applyAlignment="1">
      <alignment horizontal="center"/>
    </xf>
    <xf numFmtId="0" fontId="7" fillId="13" borderId="4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20" fontId="5" fillId="12" borderId="14" xfId="0" applyNumberFormat="1" applyFont="1" applyFill="1" applyBorder="1" applyAlignment="1">
      <alignment horizontal="center" vertical="center" wrapText="1"/>
    </xf>
    <xf numFmtId="20" fontId="5" fillId="12" borderId="10" xfId="0" applyNumberFormat="1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left" vertical="center" wrapText="1"/>
    </xf>
    <xf numFmtId="166" fontId="14" fillId="2" borderId="14" xfId="0" applyNumberFormat="1" applyFont="1" applyFill="1" applyBorder="1" applyAlignment="1">
      <alignment horizontal="left"/>
    </xf>
    <xf numFmtId="0" fontId="9" fillId="5" borderId="8" xfId="0" applyFont="1" applyFill="1" applyBorder="1" applyAlignment="1">
      <alignment horizontal="left" vertical="center" wrapText="1"/>
    </xf>
    <xf numFmtId="166" fontId="14" fillId="2" borderId="10" xfId="0" applyNumberFormat="1" applyFont="1" applyFill="1" applyBorder="1" applyAlignment="1">
      <alignment horizontal="left"/>
    </xf>
    <xf numFmtId="0" fontId="9" fillId="6" borderId="8" xfId="0" applyFont="1" applyFill="1" applyBorder="1" applyAlignment="1">
      <alignment horizontal="left" vertical="center" wrapText="1"/>
    </xf>
    <xf numFmtId="0" fontId="14" fillId="11" borderId="21" xfId="0" applyFont="1" applyFill="1" applyBorder="1"/>
    <xf numFmtId="0" fontId="9" fillId="12" borderId="8" xfId="0" applyFont="1" applyFill="1" applyBorder="1" applyAlignment="1">
      <alignment horizontal="left" vertical="center" wrapText="1"/>
    </xf>
    <xf numFmtId="0" fontId="14" fillId="13" borderId="18" xfId="0" applyFont="1" applyFill="1" applyBorder="1"/>
    <xf numFmtId="166" fontId="14" fillId="2" borderId="19" xfId="0" applyNumberFormat="1" applyFont="1" applyFill="1" applyBorder="1" applyAlignment="1">
      <alignment horizontal="left"/>
    </xf>
    <xf numFmtId="165" fontId="14" fillId="2" borderId="19" xfId="2" applyNumberFormat="1" applyFont="1" applyFill="1" applyBorder="1" applyAlignment="1">
      <alignment horizontal="left"/>
    </xf>
    <xf numFmtId="165" fontId="14" fillId="2" borderId="19" xfId="2" applyNumberFormat="1" applyFont="1" applyFill="1" applyBorder="1" applyAlignment="1">
      <alignment horizontal="left" vertical="center"/>
    </xf>
    <xf numFmtId="166" fontId="14" fillId="2" borderId="20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18" xfId="0" applyFont="1" applyBorder="1" applyAlignment="1">
      <alignment horizontal="center" vertical="center"/>
    </xf>
    <xf numFmtId="165" fontId="14" fillId="13" borderId="19" xfId="2" applyNumberFormat="1" applyFont="1" applyFill="1" applyBorder="1"/>
    <xf numFmtId="0" fontId="7" fillId="2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2" borderId="19" xfId="2" applyNumberFormat="1" applyFont="1" applyFill="1" applyBorder="1" applyAlignment="1">
      <alignment horizontal="center"/>
    </xf>
    <xf numFmtId="10" fontId="7" fillId="2" borderId="20" xfId="1" applyNumberFormat="1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 vertical="center"/>
    </xf>
    <xf numFmtId="0" fontId="16" fillId="10" borderId="13" xfId="2" applyNumberFormat="1" applyFont="1" applyFill="1" applyBorder="1" applyAlignment="1">
      <alignment horizontal="center"/>
    </xf>
    <xf numFmtId="10" fontId="16" fillId="10" borderId="13" xfId="0" applyNumberFormat="1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14" fillId="17" borderId="8" xfId="0" applyFont="1" applyFill="1" applyBorder="1" applyAlignment="1">
      <alignment wrapText="1"/>
    </xf>
    <xf numFmtId="164" fontId="29" fillId="0" borderId="0" xfId="2" applyFont="1"/>
    <xf numFmtId="0" fontId="14" fillId="13" borderId="18" xfId="0" applyFont="1" applyFill="1" applyBorder="1" applyAlignment="1">
      <alignment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9" fillId="18" borderId="6" xfId="0" applyFont="1" applyFill="1" applyBorder="1" applyAlignment="1">
      <alignment horizontal="center" vertical="center" wrapText="1"/>
    </xf>
    <xf numFmtId="0" fontId="9" fillId="18" borderId="6" xfId="2" applyNumberFormat="1" applyFont="1" applyFill="1" applyBorder="1" applyAlignment="1">
      <alignment horizontal="center" vertical="center"/>
    </xf>
    <xf numFmtId="0" fontId="9" fillId="18" borderId="6" xfId="0" applyFont="1" applyFill="1" applyBorder="1" applyAlignment="1">
      <alignment horizontal="center" vertical="center" wrapText="1"/>
    </xf>
    <xf numFmtId="0" fontId="10" fillId="18" borderId="7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 wrapText="1"/>
    </xf>
    <xf numFmtId="0" fontId="9" fillId="18" borderId="11" xfId="2" applyNumberFormat="1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3" xfId="2" applyNumberFormat="1" applyFont="1" applyFill="1" applyBorder="1" applyAlignment="1">
      <alignment horizontal="center" vertical="center"/>
    </xf>
    <xf numFmtId="20" fontId="10" fillId="14" borderId="14" xfId="0" applyNumberFormat="1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8" borderId="3" xfId="2" applyNumberFormat="1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vertical="center" wrapText="1"/>
    </xf>
    <xf numFmtId="0" fontId="9" fillId="18" borderId="16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9" fillId="18" borderId="11" xfId="0" applyFont="1" applyFill="1" applyBorder="1" applyAlignment="1">
      <alignment vertical="center" wrapText="1"/>
    </xf>
    <xf numFmtId="0" fontId="11" fillId="14" borderId="13" xfId="0" applyFont="1" applyFill="1" applyBorder="1" applyAlignment="1">
      <alignment horizontal="center" vertical="center" wrapText="1"/>
    </xf>
    <xf numFmtId="0" fontId="11" fillId="14" borderId="13" xfId="2" applyNumberFormat="1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27" xfId="2" applyNumberFormat="1" applyFont="1" applyFill="1" applyBorder="1" applyAlignment="1">
      <alignment horizontal="center" vertical="center"/>
    </xf>
    <xf numFmtId="0" fontId="9" fillId="14" borderId="27" xfId="0" applyFont="1" applyFill="1" applyBorder="1" applyAlignment="1">
      <alignment horizontal="center" vertical="center" wrapText="1"/>
    </xf>
    <xf numFmtId="0" fontId="14" fillId="2" borderId="9" xfId="2" applyNumberFormat="1" applyFont="1" applyFill="1" applyBorder="1" applyAlignment="1">
      <alignment horizontal="center" vertical="center"/>
    </xf>
    <xf numFmtId="0" fontId="9" fillId="3" borderId="9" xfId="2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6" borderId="26" xfId="2" applyNumberFormat="1" applyFont="1" applyFill="1" applyBorder="1" applyAlignment="1">
      <alignment horizontal="center" vertical="center"/>
    </xf>
    <xf numFmtId="165" fontId="9" fillId="18" borderId="6" xfId="2" applyNumberFormat="1" applyFont="1" applyFill="1" applyBorder="1" applyAlignment="1">
      <alignment horizontal="center" vertical="center"/>
    </xf>
    <xf numFmtId="0" fontId="7" fillId="18" borderId="31" xfId="0" applyFont="1" applyFill="1" applyBorder="1"/>
    <xf numFmtId="0" fontId="9" fillId="18" borderId="9" xfId="0" applyFont="1" applyFill="1" applyBorder="1" applyAlignment="1">
      <alignment horizontal="center" vertical="center" wrapText="1"/>
    </xf>
    <xf numFmtId="0" fontId="10" fillId="18" borderId="10" xfId="0" applyFont="1" applyFill="1" applyBorder="1" applyAlignment="1">
      <alignment horizontal="center" vertical="center" wrapText="1"/>
    </xf>
    <xf numFmtId="0" fontId="7" fillId="14" borderId="0" xfId="0" applyFont="1" applyFill="1"/>
    <xf numFmtId="0" fontId="7" fillId="14" borderId="13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9" fillId="14" borderId="9" xfId="2" applyNumberFormat="1" applyFont="1" applyFill="1" applyBorder="1" applyAlignment="1">
      <alignment horizontal="center" vertical="center"/>
    </xf>
    <xf numFmtId="20" fontId="10" fillId="14" borderId="10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12" fillId="18" borderId="6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20" fontId="10" fillId="14" borderId="17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166" fontId="15" fillId="3" borderId="3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9" fillId="12" borderId="27" xfId="2" applyNumberFormat="1" applyFont="1" applyFill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9" fillId="13" borderId="26" xfId="2" applyNumberFormat="1" applyFont="1" applyFill="1" applyBorder="1" applyAlignment="1">
      <alignment horizontal="center" vertical="center"/>
    </xf>
    <xf numFmtId="0" fontId="9" fillId="2" borderId="0" xfId="2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7" fillId="13" borderId="19" xfId="2" applyNumberFormat="1" applyFont="1" applyFill="1" applyBorder="1" applyAlignment="1">
      <alignment horizontal="center" vertical="center"/>
    </xf>
    <xf numFmtId="0" fontId="7" fillId="13" borderId="41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left" vertical="center" wrapText="1"/>
    </xf>
    <xf numFmtId="166" fontId="14" fillId="2" borderId="6" xfId="0" applyNumberFormat="1" applyFont="1" applyFill="1" applyBorder="1" applyAlignment="1">
      <alignment horizontal="left"/>
    </xf>
    <xf numFmtId="165" fontId="14" fillId="2" borderId="6" xfId="2" applyNumberFormat="1" applyFont="1" applyFill="1" applyBorder="1" applyAlignment="1">
      <alignment horizontal="left"/>
    </xf>
    <xf numFmtId="165" fontId="14" fillId="2" borderId="6" xfId="2" applyNumberFormat="1" applyFont="1" applyFill="1" applyBorder="1" applyAlignment="1">
      <alignment horizontal="left" vertical="center"/>
    </xf>
    <xf numFmtId="166" fontId="14" fillId="2" borderId="7" xfId="0" applyNumberFormat="1" applyFont="1" applyFill="1" applyBorder="1" applyAlignment="1">
      <alignment horizontal="left"/>
    </xf>
    <xf numFmtId="0" fontId="9" fillId="14" borderId="8" xfId="0" applyFont="1" applyFill="1" applyBorder="1" applyAlignment="1">
      <alignment horizontal="left" vertical="center" wrapText="1"/>
    </xf>
    <xf numFmtId="0" fontId="14" fillId="11" borderId="8" xfId="0" applyFont="1" applyFill="1" applyBorder="1"/>
    <xf numFmtId="0" fontId="14" fillId="18" borderId="9" xfId="0" applyFont="1" applyFill="1" applyBorder="1" applyAlignment="1">
      <alignment wrapText="1"/>
    </xf>
    <xf numFmtId="0" fontId="9" fillId="14" borderId="9" xfId="0" applyFont="1" applyFill="1" applyBorder="1" applyAlignment="1">
      <alignment horizontal="left" vertical="center" wrapText="1"/>
    </xf>
    <xf numFmtId="0" fontId="14" fillId="18" borderId="46" xfId="0" applyFont="1" applyFill="1" applyBorder="1" applyAlignment="1">
      <alignment wrapText="1"/>
    </xf>
    <xf numFmtId="0" fontId="14" fillId="11" borderId="8" xfId="0" applyFont="1" applyFill="1" applyBorder="1" applyAlignment="1">
      <alignment wrapText="1"/>
    </xf>
    <xf numFmtId="0" fontId="14" fillId="12" borderId="8" xfId="0" applyFont="1" applyFill="1" applyBorder="1" applyAlignment="1">
      <alignment wrapText="1"/>
    </xf>
  </cellXfs>
  <cellStyles count="3">
    <cellStyle name="Millares 2" xfId="2" xr:uid="{33EFB1F0-D4B2-4BA4-AF20-EE61994BA59D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2093-DD5C-47C4-A052-DCECE9C5C167}">
  <sheetPr>
    <pageSetUpPr fitToPage="1"/>
  </sheetPr>
  <dimension ref="A1:J185"/>
  <sheetViews>
    <sheetView topLeftCell="A121" zoomScale="89" zoomScaleNormal="89" workbookViewId="0">
      <selection activeCell="C82" sqref="C82"/>
    </sheetView>
  </sheetViews>
  <sheetFormatPr baseColWidth="10" defaultColWidth="11.42578125" defaultRowHeight="15" x14ac:dyDescent="0.25"/>
  <cols>
    <col min="1" max="1" width="7.5703125" customWidth="1"/>
    <col min="2" max="2" width="12.5703125" customWidth="1"/>
    <col min="3" max="3" width="34.7109375" style="443" customWidth="1"/>
    <col min="4" max="4" width="28" style="149" customWidth="1"/>
    <col min="5" max="5" width="12.5703125" style="441" customWidth="1"/>
    <col min="6" max="6" width="12.7109375" style="444" customWidth="1"/>
    <col min="7" max="7" width="29" style="444" bestFit="1" customWidth="1"/>
    <col min="8" max="8" width="16" customWidth="1"/>
    <col min="9" max="9" width="27.7109375" customWidth="1"/>
    <col min="10" max="10" width="29.85546875" customWidth="1"/>
  </cols>
  <sheetData>
    <row r="1" spans="1:10" x14ac:dyDescent="0.25">
      <c r="A1" s="1"/>
      <c r="B1" s="1"/>
      <c r="C1" s="1"/>
      <c r="D1" s="1"/>
      <c r="E1" s="2"/>
      <c r="F1" s="1"/>
      <c r="G1" s="1"/>
      <c r="H1" s="1"/>
      <c r="I1" s="1"/>
      <c r="J1" s="1"/>
    </row>
    <row r="2" spans="1:10" ht="18.75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/>
      <c r="B5" s="5"/>
      <c r="C5" s="5"/>
      <c r="D5" s="5"/>
      <c r="E5" s="6"/>
      <c r="F5" s="7"/>
      <c r="G5" s="5"/>
      <c r="H5" s="5"/>
      <c r="I5" s="5"/>
      <c r="J5" s="5"/>
    </row>
    <row r="6" spans="1:10" ht="15.75" thickBot="1" x14ac:dyDescent="0.3">
      <c r="A6" s="8"/>
      <c r="B6" s="8"/>
      <c r="C6" s="8"/>
      <c r="D6" s="8"/>
      <c r="E6" s="9"/>
      <c r="F6" s="10"/>
      <c r="G6" s="11"/>
      <c r="H6" s="11"/>
      <c r="I6" s="8"/>
      <c r="J6" s="8"/>
    </row>
    <row r="7" spans="1:10" ht="37.5" thickBot="1" x14ac:dyDescent="0.3">
      <c r="A7" s="12" t="s">
        <v>3</v>
      </c>
      <c r="B7" s="13" t="s">
        <v>4</v>
      </c>
      <c r="C7" s="14" t="s">
        <v>5</v>
      </c>
      <c r="D7" s="15" t="s">
        <v>6</v>
      </c>
      <c r="E7" s="16" t="s">
        <v>7</v>
      </c>
      <c r="F7" s="17" t="s">
        <v>8</v>
      </c>
      <c r="G7" s="14" t="s">
        <v>9</v>
      </c>
      <c r="H7" s="14" t="s">
        <v>10</v>
      </c>
      <c r="I7" s="14" t="s">
        <v>11</v>
      </c>
      <c r="J7" s="18" t="s">
        <v>12</v>
      </c>
    </row>
    <row r="8" spans="1:10" x14ac:dyDescent="0.25">
      <c r="A8" s="19" t="s">
        <v>13</v>
      </c>
      <c r="B8" s="20" t="s">
        <v>14</v>
      </c>
      <c r="C8" s="21" t="s">
        <v>15</v>
      </c>
      <c r="D8" s="22">
        <v>44800</v>
      </c>
      <c r="E8" s="23">
        <f>F10</f>
        <v>3</v>
      </c>
      <c r="F8" s="24"/>
      <c r="G8" s="25">
        <v>1</v>
      </c>
      <c r="H8" s="26" t="s">
        <v>16</v>
      </c>
      <c r="I8" s="27"/>
      <c r="J8" s="28" t="s">
        <v>17</v>
      </c>
    </row>
    <row r="9" spans="1:10" x14ac:dyDescent="0.25">
      <c r="A9" s="29"/>
      <c r="B9" s="30"/>
      <c r="C9" s="31"/>
      <c r="D9" s="32"/>
      <c r="E9" s="33"/>
      <c r="F9" s="33"/>
      <c r="G9" s="34"/>
      <c r="H9" s="35"/>
      <c r="I9" s="35">
        <v>0.15</v>
      </c>
      <c r="J9" s="36" t="s">
        <v>18</v>
      </c>
    </row>
    <row r="10" spans="1:10" ht="15.75" thickBot="1" x14ac:dyDescent="0.3">
      <c r="A10" s="29"/>
      <c r="B10" s="37"/>
      <c r="C10" s="38"/>
      <c r="D10" s="39"/>
      <c r="E10" s="40"/>
      <c r="F10" s="40">
        <f>G8+G10</f>
        <v>3</v>
      </c>
      <c r="G10" s="41">
        <v>2</v>
      </c>
      <c r="H10" s="42" t="s">
        <v>16</v>
      </c>
      <c r="I10" s="43"/>
      <c r="J10" s="44" t="s">
        <v>19</v>
      </c>
    </row>
    <row r="11" spans="1:10" ht="30" customHeight="1" thickTop="1" x14ac:dyDescent="0.25">
      <c r="A11" s="29"/>
      <c r="B11" s="45" t="s">
        <v>20</v>
      </c>
      <c r="C11" s="46" t="s">
        <v>21</v>
      </c>
      <c r="D11" s="47">
        <f>D8+1</f>
        <v>44801</v>
      </c>
      <c r="E11" s="48">
        <f>F11</f>
        <v>3</v>
      </c>
      <c r="F11" s="48">
        <f>G11</f>
        <v>3</v>
      </c>
      <c r="G11" s="49">
        <v>3</v>
      </c>
      <c r="H11" s="50" t="s">
        <v>16</v>
      </c>
      <c r="I11" s="46"/>
      <c r="J11" s="51" t="s">
        <v>22</v>
      </c>
    </row>
    <row r="12" spans="1:10" x14ac:dyDescent="0.25">
      <c r="A12" s="52"/>
      <c r="B12" s="53"/>
      <c r="C12" s="54"/>
      <c r="D12" s="55"/>
      <c r="E12" s="56"/>
      <c r="F12" s="56"/>
      <c r="G12" s="57"/>
      <c r="H12" s="54"/>
      <c r="I12" s="54"/>
      <c r="J12" s="58" t="s">
        <v>23</v>
      </c>
    </row>
    <row r="13" spans="1:10" ht="24.75" thickBot="1" x14ac:dyDescent="0.3">
      <c r="A13" s="59"/>
      <c r="B13" s="60" t="s">
        <v>24</v>
      </c>
      <c r="C13" s="61" t="s">
        <v>25</v>
      </c>
      <c r="D13" s="62"/>
      <c r="E13" s="63">
        <f>G13</f>
        <v>2</v>
      </c>
      <c r="F13" s="63">
        <f>G13</f>
        <v>2</v>
      </c>
      <c r="G13" s="64">
        <v>2</v>
      </c>
      <c r="H13" s="65" t="s">
        <v>16</v>
      </c>
      <c r="I13" s="61"/>
      <c r="J13" s="66" t="s">
        <v>26</v>
      </c>
    </row>
    <row r="14" spans="1:10" ht="15.75" thickBot="1" x14ac:dyDescent="0.3">
      <c r="A14" s="67"/>
      <c r="B14" s="68"/>
      <c r="C14" s="68"/>
      <c r="D14" s="68"/>
      <c r="E14" s="68"/>
      <c r="F14" s="68"/>
      <c r="G14" s="68"/>
      <c r="H14" s="68"/>
      <c r="I14" s="68"/>
      <c r="J14" s="69"/>
    </row>
    <row r="15" spans="1:10" x14ac:dyDescent="0.25">
      <c r="A15" s="70" t="s">
        <v>27</v>
      </c>
      <c r="B15" s="71" t="str">
        <f>B8</f>
        <v>FREDY IBARRA</v>
      </c>
      <c r="C15" s="72" t="str">
        <f>C8</f>
        <v>INTRODUCCIÓN A LA ADMINISTRACIÓN --   -- NRC -  4518</v>
      </c>
      <c r="D15" s="73">
        <f>D8+7</f>
        <v>44807</v>
      </c>
      <c r="E15" s="74">
        <f>E8+F15</f>
        <v>6</v>
      </c>
      <c r="F15" s="75">
        <f>G15+G17</f>
        <v>3</v>
      </c>
      <c r="G15" s="75">
        <v>1</v>
      </c>
      <c r="H15" s="76" t="s">
        <v>16</v>
      </c>
      <c r="I15" s="77"/>
      <c r="J15" s="28" t="s">
        <v>17</v>
      </c>
    </row>
    <row r="16" spans="1:10" x14ac:dyDescent="0.25">
      <c r="A16" s="78"/>
      <c r="B16" s="79"/>
      <c r="C16" s="80"/>
      <c r="D16" s="55"/>
      <c r="E16" s="33"/>
      <c r="F16" s="81"/>
      <c r="G16" s="82"/>
      <c r="H16" s="35"/>
      <c r="I16" s="83"/>
      <c r="J16" s="36" t="s">
        <v>18</v>
      </c>
    </row>
    <row r="17" spans="1:10" ht="15.75" thickBot="1" x14ac:dyDescent="0.3">
      <c r="A17" s="78"/>
      <c r="B17" s="84"/>
      <c r="C17" s="80"/>
      <c r="D17" s="85"/>
      <c r="E17" s="86"/>
      <c r="F17" s="87"/>
      <c r="G17" s="87">
        <v>2</v>
      </c>
      <c r="H17" s="88" t="s">
        <v>16</v>
      </c>
      <c r="I17" s="89"/>
      <c r="J17" s="44" t="s">
        <v>19</v>
      </c>
    </row>
    <row r="18" spans="1:10" ht="20.100000000000001" customHeight="1" thickTop="1" x14ac:dyDescent="0.25">
      <c r="A18" s="78"/>
      <c r="B18" s="90" t="str">
        <f>B11</f>
        <v>NERY GARCIA</v>
      </c>
      <c r="C18" s="91" t="str">
        <f>C11</f>
        <v>MATEMÁTICA APLICADA ----- NRC 4666</v>
      </c>
      <c r="D18" s="47">
        <f>D15+1</f>
        <v>44808</v>
      </c>
      <c r="E18" s="48">
        <f>E11+F18</f>
        <v>6</v>
      </c>
      <c r="F18" s="48">
        <f>G18</f>
        <v>3</v>
      </c>
      <c r="G18" s="49">
        <v>3</v>
      </c>
      <c r="H18" s="90" t="s">
        <v>16</v>
      </c>
      <c r="I18" s="92"/>
      <c r="J18" s="93" t="s">
        <v>22</v>
      </c>
    </row>
    <row r="19" spans="1:10" x14ac:dyDescent="0.25">
      <c r="A19" s="78"/>
      <c r="B19" s="94"/>
      <c r="C19" s="94"/>
      <c r="D19" s="55"/>
      <c r="E19" s="56"/>
      <c r="F19" s="95"/>
      <c r="G19" s="57"/>
      <c r="H19" s="94"/>
      <c r="I19" s="94">
        <v>0.15</v>
      </c>
      <c r="J19" s="96" t="s">
        <v>23</v>
      </c>
    </row>
    <row r="20" spans="1:10" ht="24.75" thickBot="1" x14ac:dyDescent="0.3">
      <c r="A20" s="97"/>
      <c r="B20" s="98" t="str">
        <f>B13</f>
        <v>HELDER BARRERA</v>
      </c>
      <c r="C20" s="99" t="str">
        <f>C13</f>
        <v>COMUNICACIÓN ORAL Y ESCRITA ---- 4742</v>
      </c>
      <c r="D20" s="62"/>
      <c r="E20" s="100">
        <f>E13+F20</f>
        <v>4</v>
      </c>
      <c r="F20" s="64">
        <f>G20</f>
        <v>2</v>
      </c>
      <c r="G20" s="64">
        <v>2</v>
      </c>
      <c r="H20" s="65" t="s">
        <v>16</v>
      </c>
      <c r="I20" s="61"/>
      <c r="J20" s="101" t="s">
        <v>26</v>
      </c>
    </row>
    <row r="21" spans="1:10" ht="15.75" thickBot="1" x14ac:dyDescent="0.3">
      <c r="A21" s="67"/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24" x14ac:dyDescent="0.25">
      <c r="A22" s="19" t="s">
        <v>28</v>
      </c>
      <c r="B22" s="71" t="str">
        <f>B15</f>
        <v>FREDY IBARRA</v>
      </c>
      <c r="C22" s="21" t="str">
        <f>C15</f>
        <v>INTRODUCCIÓN A LA ADMINISTRACIÓN --   -- NRC -  4518</v>
      </c>
      <c r="D22" s="22">
        <f>D15+7</f>
        <v>44814</v>
      </c>
      <c r="E22" s="23">
        <f>E15+G22+G24</f>
        <v>9</v>
      </c>
      <c r="F22" s="102">
        <f>F10+F15+G22</f>
        <v>7</v>
      </c>
      <c r="G22" s="25">
        <v>1</v>
      </c>
      <c r="H22" s="103" t="s">
        <v>29</v>
      </c>
      <c r="I22" s="27"/>
      <c r="J22" s="28" t="s">
        <v>17</v>
      </c>
    </row>
    <row r="23" spans="1:10" x14ac:dyDescent="0.25">
      <c r="A23" s="29"/>
      <c r="B23" s="79"/>
      <c r="C23" s="31"/>
      <c r="D23" s="32"/>
      <c r="E23" s="33"/>
      <c r="F23" s="104"/>
      <c r="G23" s="34"/>
      <c r="H23" s="35"/>
      <c r="I23" s="35">
        <v>0.15</v>
      </c>
      <c r="J23" s="36" t="s">
        <v>18</v>
      </c>
    </row>
    <row r="24" spans="1:10" ht="15.75" thickBot="1" x14ac:dyDescent="0.3">
      <c r="A24" s="29"/>
      <c r="B24" s="84"/>
      <c r="C24" s="38"/>
      <c r="D24" s="39"/>
      <c r="E24" s="105"/>
      <c r="F24" s="40">
        <f>G22+G24</f>
        <v>3</v>
      </c>
      <c r="G24" s="41">
        <v>2</v>
      </c>
      <c r="H24" s="42" t="s">
        <v>16</v>
      </c>
      <c r="I24" s="43"/>
      <c r="J24" s="44" t="s">
        <v>19</v>
      </c>
    </row>
    <row r="25" spans="1:10" ht="24.75" thickTop="1" x14ac:dyDescent="0.25">
      <c r="A25" s="29"/>
      <c r="B25" s="106" t="str">
        <f>B18</f>
        <v>NERY GARCIA</v>
      </c>
      <c r="C25" s="107" t="str">
        <f>C18</f>
        <v>MATEMÁTICA APLICADA ----- NRC 4666</v>
      </c>
      <c r="D25" s="47">
        <f>+D18+7</f>
        <v>44815</v>
      </c>
      <c r="E25" s="108"/>
      <c r="F25" s="109">
        <f>E18+G25</f>
        <v>7</v>
      </c>
      <c r="G25" s="49">
        <v>1</v>
      </c>
      <c r="H25" s="110" t="s">
        <v>29</v>
      </c>
      <c r="I25" s="46"/>
      <c r="J25" s="93" t="s">
        <v>30</v>
      </c>
    </row>
    <row r="26" spans="1:10" x14ac:dyDescent="0.25">
      <c r="A26" s="29"/>
      <c r="B26" s="111"/>
      <c r="C26" s="112"/>
      <c r="D26" s="32"/>
      <c r="E26" s="113">
        <f>E18+F26</f>
        <v>9</v>
      </c>
      <c r="F26" s="113">
        <f>G25+G26</f>
        <v>3</v>
      </c>
      <c r="G26" s="114">
        <v>2</v>
      </c>
      <c r="H26" s="35" t="s">
        <v>16</v>
      </c>
      <c r="I26" s="115"/>
      <c r="J26" s="116" t="s">
        <v>31</v>
      </c>
    </row>
    <row r="27" spans="1:10" x14ac:dyDescent="0.25">
      <c r="A27" s="52"/>
      <c r="B27" s="117"/>
      <c r="C27" s="54"/>
      <c r="D27" s="118"/>
      <c r="E27" s="33"/>
      <c r="F27" s="119"/>
      <c r="G27" s="81"/>
      <c r="H27" s="54"/>
      <c r="I27" s="35">
        <v>0.15</v>
      </c>
      <c r="J27" s="81" t="s">
        <v>23</v>
      </c>
    </row>
    <row r="28" spans="1:10" ht="15.75" thickBot="1" x14ac:dyDescent="0.3">
      <c r="A28" s="52"/>
      <c r="B28" s="120" t="str">
        <f>B20</f>
        <v>HELDER BARRERA</v>
      </c>
      <c r="C28" s="121" t="str">
        <f>C20</f>
        <v>COMUNICACIÓN ORAL Y ESCRITA ---- 4742</v>
      </c>
      <c r="D28" s="118"/>
      <c r="E28" s="122"/>
      <c r="F28" s="123">
        <f>G28+G29</f>
        <v>2</v>
      </c>
      <c r="G28" s="64">
        <v>1</v>
      </c>
      <c r="H28" s="54" t="s">
        <v>16</v>
      </c>
      <c r="I28" s="124"/>
      <c r="J28" s="125" t="s">
        <v>32</v>
      </c>
    </row>
    <row r="29" spans="1:10" ht="24.75" thickBot="1" x14ac:dyDescent="0.3">
      <c r="A29" s="59"/>
      <c r="B29" s="126"/>
      <c r="C29" s="127"/>
      <c r="D29" s="62"/>
      <c r="E29" s="63">
        <f>E20+F28</f>
        <v>6</v>
      </c>
      <c r="F29" s="128">
        <f>E20+F28</f>
        <v>6</v>
      </c>
      <c r="G29" s="64">
        <v>1</v>
      </c>
      <c r="H29" s="129" t="s">
        <v>29</v>
      </c>
      <c r="I29" s="61"/>
      <c r="J29" s="101" t="s">
        <v>33</v>
      </c>
    </row>
    <row r="30" spans="1:10" ht="15.75" thickBot="1" x14ac:dyDescent="0.3">
      <c r="A30" s="130"/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0" x14ac:dyDescent="0.25">
      <c r="A31" s="19" t="s">
        <v>34</v>
      </c>
      <c r="B31" s="71" t="str">
        <f>B22</f>
        <v>FREDY IBARRA</v>
      </c>
      <c r="C31" s="21" t="str">
        <f>C22</f>
        <v>INTRODUCCIÓN A LA ADMINISTRACIÓN --   -- NRC -  4518</v>
      </c>
      <c r="D31" s="22">
        <f>D22+7</f>
        <v>44821</v>
      </c>
      <c r="E31" s="23">
        <f>E22+F33</f>
        <v>12</v>
      </c>
      <c r="F31" s="133"/>
      <c r="G31" s="25">
        <v>1</v>
      </c>
      <c r="H31" s="26" t="s">
        <v>16</v>
      </c>
      <c r="I31" s="27"/>
      <c r="J31" s="28" t="s">
        <v>17</v>
      </c>
    </row>
    <row r="32" spans="1:10" x14ac:dyDescent="0.25">
      <c r="A32" s="29"/>
      <c r="B32" s="79"/>
      <c r="C32" s="31"/>
      <c r="D32" s="32"/>
      <c r="E32" s="33"/>
      <c r="F32" s="104"/>
      <c r="G32" s="34"/>
      <c r="H32" s="35"/>
      <c r="I32" s="35">
        <v>0.15</v>
      </c>
      <c r="J32" s="36" t="s">
        <v>18</v>
      </c>
    </row>
    <row r="33" spans="1:10" ht="15.75" thickBot="1" x14ac:dyDescent="0.3">
      <c r="A33" s="29"/>
      <c r="B33" s="84"/>
      <c r="C33" s="134"/>
      <c r="D33" s="39"/>
      <c r="E33" s="105"/>
      <c r="F33" s="41">
        <f>G31+G33</f>
        <v>3</v>
      </c>
      <c r="G33" s="41">
        <v>2</v>
      </c>
      <c r="H33" s="42" t="s">
        <v>16</v>
      </c>
      <c r="I33" s="43"/>
      <c r="J33" s="44" t="s">
        <v>19</v>
      </c>
    </row>
    <row r="34" spans="1:10" ht="24.75" thickTop="1" x14ac:dyDescent="0.25">
      <c r="A34" s="29"/>
      <c r="B34" s="50" t="str">
        <f>B25</f>
        <v>NERY GARCIA</v>
      </c>
      <c r="C34" s="135" t="str">
        <f>C25</f>
        <v>MATEMÁTICA APLICADA ----- NRC 4666</v>
      </c>
      <c r="D34" s="47">
        <f>D25+7</f>
        <v>44822</v>
      </c>
      <c r="E34" s="48">
        <f>E26+F34</f>
        <v>12</v>
      </c>
      <c r="F34" s="48">
        <f>G34</f>
        <v>3</v>
      </c>
      <c r="G34" s="49">
        <v>3</v>
      </c>
      <c r="H34" s="50" t="s">
        <v>16</v>
      </c>
      <c r="I34" s="46"/>
      <c r="J34" s="93" t="s">
        <v>22</v>
      </c>
    </row>
    <row r="35" spans="1:10" x14ac:dyDescent="0.25">
      <c r="A35" s="52"/>
      <c r="B35" s="54"/>
      <c r="C35" s="54"/>
      <c r="D35" s="55"/>
      <c r="E35" s="56"/>
      <c r="F35" s="56"/>
      <c r="G35" s="57"/>
      <c r="H35" s="54"/>
      <c r="I35" s="54">
        <v>0.15</v>
      </c>
      <c r="J35" s="96" t="s">
        <v>23</v>
      </c>
    </row>
    <row r="36" spans="1:10" ht="24.75" thickBot="1" x14ac:dyDescent="0.3">
      <c r="A36" s="59"/>
      <c r="B36" s="98" t="str">
        <f>B28</f>
        <v>HELDER BARRERA</v>
      </c>
      <c r="C36" s="124" t="str">
        <f>C28</f>
        <v>COMUNICACIÓN ORAL Y ESCRITA ---- 4742</v>
      </c>
      <c r="D36" s="62"/>
      <c r="E36" s="63">
        <f>E29+F36</f>
        <v>8</v>
      </c>
      <c r="F36" s="64">
        <f>G36</f>
        <v>2</v>
      </c>
      <c r="G36" s="64">
        <v>2</v>
      </c>
      <c r="H36" s="65" t="s">
        <v>16</v>
      </c>
      <c r="I36" s="61"/>
      <c r="J36" s="101" t="s">
        <v>26</v>
      </c>
    </row>
    <row r="37" spans="1:10" ht="15.75" thickBot="1" x14ac:dyDescent="0.3">
      <c r="A37" s="79"/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5">
      <c r="A38" s="136">
        <v>5</v>
      </c>
      <c r="B38" s="137" t="str">
        <f>B31</f>
        <v>FREDY IBARRA</v>
      </c>
      <c r="C38" s="21" t="str">
        <f>C31</f>
        <v>INTRODUCCIÓN A LA ADMINISTRACIÓN --   -- NRC -  4518</v>
      </c>
      <c r="D38" s="22">
        <f>D31+7</f>
        <v>44828</v>
      </c>
      <c r="E38" s="138">
        <f>E31+F41</f>
        <v>15</v>
      </c>
      <c r="F38" s="139"/>
      <c r="G38" s="25">
        <v>1</v>
      </c>
      <c r="H38" s="140" t="s">
        <v>16</v>
      </c>
      <c r="I38" s="27"/>
      <c r="J38" s="141" t="s">
        <v>17</v>
      </c>
    </row>
    <row r="39" spans="1:10" s="149" customFormat="1" x14ac:dyDescent="0.25">
      <c r="A39" s="142"/>
      <c r="B39" s="143"/>
      <c r="C39" s="144"/>
      <c r="D39" s="47"/>
      <c r="E39" s="145"/>
      <c r="F39" s="8"/>
      <c r="G39" s="146"/>
      <c r="H39" s="147"/>
      <c r="I39" s="50">
        <v>0.15</v>
      </c>
      <c r="J39" s="148" t="s">
        <v>18</v>
      </c>
    </row>
    <row r="40" spans="1:10" ht="24" x14ac:dyDescent="0.25">
      <c r="A40" s="142"/>
      <c r="B40" s="143"/>
      <c r="C40" s="31"/>
      <c r="D40" s="32"/>
      <c r="E40" s="150"/>
      <c r="F40" s="151">
        <f>F22+G24+F33+G38+G41</f>
        <v>14</v>
      </c>
      <c r="G40" s="152">
        <v>1</v>
      </c>
      <c r="H40" s="153" t="s">
        <v>35</v>
      </c>
      <c r="I40" s="154"/>
      <c r="J40" s="155" t="s">
        <v>36</v>
      </c>
    </row>
    <row r="41" spans="1:10" ht="15.75" thickBot="1" x14ac:dyDescent="0.3">
      <c r="A41" s="156"/>
      <c r="B41" s="157"/>
      <c r="C41" s="158"/>
      <c r="D41" s="62"/>
      <c r="E41" s="159"/>
      <c r="F41" s="160">
        <f>G38+G41+G40</f>
        <v>3</v>
      </c>
      <c r="G41" s="161">
        <v>1</v>
      </c>
      <c r="H41" s="65" t="s">
        <v>16</v>
      </c>
      <c r="I41" s="162"/>
      <c r="J41" s="163" t="s">
        <v>37</v>
      </c>
    </row>
    <row r="42" spans="1:10" x14ac:dyDescent="0.25">
      <c r="A42" s="29"/>
      <c r="B42" s="106" t="str">
        <f>B34</f>
        <v>NERY GARCIA</v>
      </c>
      <c r="C42" s="107" t="str">
        <f>C34</f>
        <v>MATEMÁTICA APLICADA ----- NRC 4666</v>
      </c>
      <c r="D42" s="47">
        <f>D34+7</f>
        <v>44829</v>
      </c>
      <c r="E42" s="108"/>
      <c r="F42" s="8"/>
      <c r="G42" s="164">
        <v>1</v>
      </c>
      <c r="H42" s="165" t="s">
        <v>16</v>
      </c>
      <c r="I42" s="46"/>
      <c r="J42" s="93" t="s">
        <v>38</v>
      </c>
    </row>
    <row r="43" spans="1:10" ht="24" x14ac:dyDescent="0.25">
      <c r="A43" s="29"/>
      <c r="B43" s="106"/>
      <c r="C43" s="107"/>
      <c r="D43" s="47"/>
      <c r="E43" s="48">
        <f>E34+F44</f>
        <v>15</v>
      </c>
      <c r="F43" s="166">
        <f>E34+G42+G43</f>
        <v>14</v>
      </c>
      <c r="G43" s="49">
        <v>1</v>
      </c>
      <c r="H43" s="167" t="s">
        <v>35</v>
      </c>
      <c r="I43" s="46"/>
      <c r="J43" s="93" t="s">
        <v>39</v>
      </c>
    </row>
    <row r="44" spans="1:10" x14ac:dyDescent="0.25">
      <c r="A44" s="29"/>
      <c r="B44" s="111"/>
      <c r="C44" s="112"/>
      <c r="D44" s="32"/>
      <c r="E44" s="168"/>
      <c r="F44" s="114">
        <f>G43+G44+G42</f>
        <v>3</v>
      </c>
      <c r="G44" s="114">
        <v>1</v>
      </c>
      <c r="H44" s="35" t="s">
        <v>16</v>
      </c>
      <c r="I44" s="135"/>
      <c r="J44" s="169" t="s">
        <v>40</v>
      </c>
    </row>
    <row r="45" spans="1:10" s="149" customFormat="1" x14ac:dyDescent="0.25">
      <c r="A45" s="52"/>
      <c r="B45" s="120" t="str">
        <f>B36</f>
        <v>HELDER BARRERA</v>
      </c>
      <c r="C45" s="54"/>
      <c r="D45" s="118"/>
      <c r="E45" s="170"/>
      <c r="F45" s="171"/>
      <c r="G45" s="171"/>
      <c r="H45" s="172"/>
      <c r="I45" s="172">
        <v>0.15</v>
      </c>
      <c r="J45" s="96" t="s">
        <v>23</v>
      </c>
    </row>
    <row r="46" spans="1:10" ht="32.25" customHeight="1" thickBot="1" x14ac:dyDescent="0.3">
      <c r="A46" s="59"/>
      <c r="B46" s="126"/>
      <c r="C46" s="99" t="str">
        <f>C36</f>
        <v>COMUNICACIÓN ORAL Y ESCRITA ---- 4742</v>
      </c>
      <c r="D46" s="62"/>
      <c r="E46" s="100">
        <f>E36+F46</f>
        <v>10</v>
      </c>
      <c r="F46" s="63">
        <f>G46</f>
        <v>2</v>
      </c>
      <c r="G46" s="64">
        <v>2</v>
      </c>
      <c r="H46" s="168" t="s">
        <v>16</v>
      </c>
      <c r="I46" s="61"/>
      <c r="J46" s="101" t="s">
        <v>26</v>
      </c>
    </row>
    <row r="47" spans="1:10" ht="15.75" thickBo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0" x14ac:dyDescent="0.25">
      <c r="A48" s="19" t="s">
        <v>41</v>
      </c>
      <c r="B48" s="20" t="str">
        <f>B38</f>
        <v>FREDY IBARRA</v>
      </c>
      <c r="C48" s="21" t="str">
        <f>C38</f>
        <v>INTRODUCCIÓN A LA ADMINISTRACIÓN --   -- NRC -  4518</v>
      </c>
      <c r="D48" s="22">
        <f>D38+7</f>
        <v>44835</v>
      </c>
      <c r="E48" s="23">
        <f>E38+F50</f>
        <v>18</v>
      </c>
      <c r="F48" s="24"/>
      <c r="G48" s="25">
        <v>1</v>
      </c>
      <c r="H48" s="26" t="s">
        <v>16</v>
      </c>
      <c r="I48" s="27"/>
      <c r="J48" s="28" t="s">
        <v>17</v>
      </c>
    </row>
    <row r="49" spans="1:10" x14ac:dyDescent="0.25">
      <c r="A49" s="29"/>
      <c r="B49" s="30"/>
      <c r="C49" s="31"/>
      <c r="D49" s="32"/>
      <c r="E49" s="33"/>
      <c r="F49" s="33"/>
      <c r="G49" s="34"/>
      <c r="H49" s="35"/>
      <c r="I49" s="35">
        <v>0.15</v>
      </c>
      <c r="J49" s="36" t="s">
        <v>18</v>
      </c>
    </row>
    <row r="50" spans="1:10" ht="15.75" thickBot="1" x14ac:dyDescent="0.3">
      <c r="A50" s="29"/>
      <c r="B50" s="30"/>
      <c r="C50" s="31"/>
      <c r="D50" s="32"/>
      <c r="E50" s="173"/>
      <c r="F50" s="152">
        <f>G48+G50</f>
        <v>3</v>
      </c>
      <c r="G50" s="152">
        <v>2</v>
      </c>
      <c r="H50" s="35" t="s">
        <v>16</v>
      </c>
      <c r="I50" s="154"/>
      <c r="J50" s="44" t="s">
        <v>19</v>
      </c>
    </row>
    <row r="51" spans="1:10" ht="24.75" thickTop="1" x14ac:dyDescent="0.25">
      <c r="A51" s="29"/>
      <c r="B51" s="35" t="str">
        <f>B42</f>
        <v>NERY GARCIA</v>
      </c>
      <c r="C51" s="135" t="str">
        <f>C42</f>
        <v>MATEMÁTICA APLICADA ----- NRC 4666</v>
      </c>
      <c r="D51" s="32">
        <f>D42+7</f>
        <v>44836</v>
      </c>
      <c r="E51" s="113">
        <f>E43+F51</f>
        <v>19</v>
      </c>
      <c r="F51" s="114">
        <f>G51+G53</f>
        <v>4</v>
      </c>
      <c r="G51" s="114">
        <v>3</v>
      </c>
      <c r="H51" s="35" t="s">
        <v>16</v>
      </c>
      <c r="I51" s="135"/>
      <c r="J51" s="174" t="s">
        <v>22</v>
      </c>
    </row>
    <row r="52" spans="1:10" s="149" customFormat="1" x14ac:dyDescent="0.25">
      <c r="A52" s="29"/>
      <c r="B52" s="35"/>
      <c r="C52" s="172"/>
      <c r="D52" s="32"/>
      <c r="E52" s="33"/>
      <c r="F52" s="81"/>
      <c r="G52" s="81"/>
      <c r="H52" s="35"/>
      <c r="I52" s="35">
        <v>0.15</v>
      </c>
      <c r="J52" s="175" t="s">
        <v>23</v>
      </c>
    </row>
    <row r="53" spans="1:10" s="149" customFormat="1" ht="30" customHeight="1" x14ac:dyDescent="0.25">
      <c r="A53" s="29"/>
      <c r="B53" s="120" t="str">
        <f>B45</f>
        <v>HELDER BARRERA</v>
      </c>
      <c r="C53" s="115" t="str">
        <f>C51</f>
        <v>MATEMÁTICA APLICADA ----- NRC 4666</v>
      </c>
      <c r="D53" s="32"/>
      <c r="E53" s="113"/>
      <c r="F53" s="114"/>
      <c r="G53" s="114">
        <v>1</v>
      </c>
      <c r="H53" s="35" t="s">
        <v>16</v>
      </c>
      <c r="I53" s="135"/>
      <c r="J53" s="174" t="s">
        <v>32</v>
      </c>
    </row>
    <row r="54" spans="1:10" ht="37.5" customHeight="1" thickBot="1" x14ac:dyDescent="0.3">
      <c r="A54" s="29"/>
      <c r="B54" s="106"/>
      <c r="C54" s="176" t="str">
        <f>C46</f>
        <v>COMUNICACIÓN ORAL Y ESCRITA ---- 4742</v>
      </c>
      <c r="D54" s="32"/>
      <c r="E54" s="177">
        <f>E46+F54</f>
        <v>11</v>
      </c>
      <c r="F54" s="178">
        <f>G54</f>
        <v>1</v>
      </c>
      <c r="G54" s="179">
        <v>1</v>
      </c>
      <c r="H54" s="180" t="s">
        <v>35</v>
      </c>
      <c r="I54" s="99"/>
      <c r="J54" s="181" t="s">
        <v>33</v>
      </c>
    </row>
    <row r="55" spans="1:10" ht="15.75" thickBot="1" x14ac:dyDescent="0.3">
      <c r="A55" s="182"/>
      <c r="B55" s="183"/>
      <c r="C55" s="183"/>
      <c r="D55" s="183"/>
      <c r="E55" s="183"/>
      <c r="F55" s="183"/>
      <c r="G55" s="183"/>
      <c r="H55" s="183"/>
      <c r="I55" s="183"/>
      <c r="J55" s="184"/>
    </row>
    <row r="56" spans="1:10" ht="24" x14ac:dyDescent="0.25">
      <c r="A56" s="185">
        <v>7</v>
      </c>
      <c r="B56" s="71" t="str">
        <f>B48</f>
        <v>FREDY IBARRA</v>
      </c>
      <c r="C56" s="27" t="str">
        <f>C48</f>
        <v>INTRODUCCIÓN A LA ADMINISTRACIÓN --   -- NRC -  4518</v>
      </c>
      <c r="D56" s="186">
        <f>D48+7</f>
        <v>44842</v>
      </c>
      <c r="E56" s="23">
        <f>E48+G56+G58</f>
        <v>21</v>
      </c>
      <c r="F56" s="187">
        <f>G56+G58</f>
        <v>3</v>
      </c>
      <c r="G56" s="25">
        <v>2</v>
      </c>
      <c r="H56" s="188" t="s">
        <v>16</v>
      </c>
      <c r="I56" s="27"/>
      <c r="J56" s="28" t="s">
        <v>17</v>
      </c>
    </row>
    <row r="57" spans="1:10" x14ac:dyDescent="0.25">
      <c r="A57" s="189"/>
      <c r="B57" s="79"/>
      <c r="C57" s="190"/>
      <c r="D57" s="191"/>
      <c r="E57" s="56"/>
      <c r="F57" s="57"/>
      <c r="G57" s="57"/>
      <c r="H57" s="35"/>
      <c r="I57" s="54">
        <v>0.15</v>
      </c>
      <c r="J57" s="36" t="s">
        <v>18</v>
      </c>
    </row>
    <row r="58" spans="1:10" ht="24.75" thickBot="1" x14ac:dyDescent="0.3">
      <c r="A58" s="189"/>
      <c r="B58" s="84"/>
      <c r="C58" s="43" t="str">
        <f>C56</f>
        <v>INTRODUCCIÓN A LA ADMINISTRACIÓN --   -- NRC -  4518</v>
      </c>
      <c r="D58" s="192"/>
      <c r="E58" s="86"/>
      <c r="F58" s="193">
        <f>F40+G41+F50+G56+G58</f>
        <v>21</v>
      </c>
      <c r="G58" s="41">
        <v>1</v>
      </c>
      <c r="H58" s="194" t="s">
        <v>42</v>
      </c>
      <c r="I58" s="43"/>
      <c r="J58" s="44" t="s">
        <v>19</v>
      </c>
    </row>
    <row r="59" spans="1:10" ht="27.95" customHeight="1" thickTop="1" x14ac:dyDescent="0.25">
      <c r="A59" s="189"/>
      <c r="B59" s="195" t="str">
        <f>B51</f>
        <v>NERY GARCIA</v>
      </c>
      <c r="C59" s="196" t="str">
        <f>C51</f>
        <v>MATEMÁTICA APLICADA ----- NRC 4666</v>
      </c>
      <c r="D59" s="191">
        <f>+D51+7</f>
        <v>44843</v>
      </c>
      <c r="E59" s="56"/>
      <c r="F59" s="197">
        <f>E51+F60</f>
        <v>23</v>
      </c>
      <c r="G59" s="49">
        <v>1</v>
      </c>
      <c r="H59" s="198" t="s">
        <v>42</v>
      </c>
      <c r="I59" s="46"/>
      <c r="J59" s="93" t="s">
        <v>43</v>
      </c>
    </row>
    <row r="60" spans="1:10" x14ac:dyDescent="0.25">
      <c r="A60" s="189"/>
      <c r="B60" s="106"/>
      <c r="C60" s="196"/>
      <c r="D60" s="191"/>
      <c r="E60" s="199">
        <f>E51+F60</f>
        <v>23</v>
      </c>
      <c r="F60" s="113">
        <f>G59+G60+G62</f>
        <v>4</v>
      </c>
      <c r="G60" s="114">
        <v>2</v>
      </c>
      <c r="H60" s="200" t="s">
        <v>16</v>
      </c>
      <c r="I60" s="135"/>
      <c r="J60" s="174" t="s">
        <v>44</v>
      </c>
    </row>
    <row r="61" spans="1:10" s="149" customFormat="1" x14ac:dyDescent="0.25">
      <c r="A61" s="189"/>
      <c r="B61" s="35"/>
      <c r="C61" s="35"/>
      <c r="D61" s="191"/>
      <c r="E61" s="56"/>
      <c r="F61" s="201">
        <f>G61+G63</f>
        <v>1</v>
      </c>
      <c r="G61" s="81">
        <v>0</v>
      </c>
      <c r="H61" s="35" t="s">
        <v>16</v>
      </c>
      <c r="I61" s="35">
        <v>0.15</v>
      </c>
      <c r="J61" s="202" t="s">
        <v>23</v>
      </c>
    </row>
    <row r="62" spans="1:10" s="149" customFormat="1" x14ac:dyDescent="0.25">
      <c r="A62" s="189"/>
      <c r="B62" s="120" t="str">
        <f>B53</f>
        <v>HELDER BARRERA</v>
      </c>
      <c r="C62" s="121" t="str">
        <f>C54</f>
        <v>COMUNICACIÓN ORAL Y ESCRITA ---- 4742</v>
      </c>
      <c r="D62" s="191"/>
      <c r="E62" s="56"/>
      <c r="F62" s="203"/>
      <c r="G62" s="204">
        <v>1</v>
      </c>
      <c r="H62" s="172" t="s">
        <v>16</v>
      </c>
      <c r="I62" s="115"/>
      <c r="J62" s="116" t="s">
        <v>32</v>
      </c>
    </row>
    <row r="63" spans="1:10" ht="27.95" customHeight="1" thickBot="1" x14ac:dyDescent="0.3">
      <c r="A63" s="205"/>
      <c r="B63" s="126"/>
      <c r="C63" s="127"/>
      <c r="D63" s="206"/>
      <c r="E63" s="100">
        <f>E54+F61</f>
        <v>12</v>
      </c>
      <c r="F63" s="207">
        <f>E54+F61</f>
        <v>12</v>
      </c>
      <c r="G63" s="208">
        <v>1</v>
      </c>
      <c r="H63" s="209" t="s">
        <v>42</v>
      </c>
      <c r="I63" s="61"/>
      <c r="J63" s="101" t="s">
        <v>33</v>
      </c>
    </row>
    <row r="64" spans="1:10" ht="16.5" thickBot="1" x14ac:dyDescent="0.3">
      <c r="A64" s="210"/>
      <c r="B64" s="210"/>
      <c r="C64" s="210"/>
      <c r="D64" s="210"/>
      <c r="E64" s="210"/>
      <c r="F64" s="210"/>
      <c r="G64" s="210"/>
      <c r="H64" s="210"/>
      <c r="I64" s="210"/>
      <c r="J64" s="210"/>
    </row>
    <row r="65" spans="1:10" ht="15.75" x14ac:dyDescent="0.25">
      <c r="A65" s="111">
        <v>8</v>
      </c>
      <c r="B65" s="211" t="str">
        <f>B56</f>
        <v>FREDY IBARRA</v>
      </c>
      <c r="C65" s="72" t="str">
        <f>C58</f>
        <v>INTRODUCCIÓN A LA ADMINISTRACIÓN --   -- NRC -  4518</v>
      </c>
      <c r="D65" s="73">
        <f>D56+7</f>
        <v>44849</v>
      </c>
      <c r="E65" s="212"/>
      <c r="F65" s="212"/>
      <c r="G65" s="213">
        <v>1</v>
      </c>
      <c r="H65" s="214" t="s">
        <v>16</v>
      </c>
      <c r="I65" s="213"/>
      <c r="J65" s="28" t="s">
        <v>17</v>
      </c>
    </row>
    <row r="66" spans="1:10" ht="15.75" x14ac:dyDescent="0.25">
      <c r="A66" s="111"/>
      <c r="B66" s="215"/>
      <c r="C66" s="80"/>
      <c r="D66" s="55"/>
      <c r="E66" s="216"/>
      <c r="F66" s="216"/>
      <c r="G66" s="217"/>
      <c r="H66" s="216"/>
      <c r="I66" s="217">
        <v>0.15</v>
      </c>
      <c r="J66" s="36" t="s">
        <v>18</v>
      </c>
    </row>
    <row r="67" spans="1:10" ht="15.75" thickBot="1" x14ac:dyDescent="0.3">
      <c r="A67" s="111"/>
      <c r="B67" s="218"/>
      <c r="C67" s="219"/>
      <c r="D67" s="85"/>
      <c r="E67" s="40">
        <f>E56+F67</f>
        <v>24</v>
      </c>
      <c r="F67" s="41">
        <f>G65+G67</f>
        <v>3</v>
      </c>
      <c r="G67" s="43">
        <v>2</v>
      </c>
      <c r="H67" s="220" t="s">
        <v>45</v>
      </c>
      <c r="I67" s="43"/>
      <c r="J67" s="44" t="s">
        <v>19</v>
      </c>
    </row>
    <row r="68" spans="1:10" ht="15.75" thickTop="1" x14ac:dyDescent="0.25">
      <c r="A68" s="111"/>
      <c r="B68" s="221" t="str">
        <f>B51</f>
        <v>NERY GARCIA</v>
      </c>
      <c r="C68" s="107" t="str">
        <f>C59</f>
        <v>MATEMÁTICA APLICADA ----- NRC 4666</v>
      </c>
      <c r="D68" s="47">
        <f>+D65+1</f>
        <v>44850</v>
      </c>
      <c r="E68" s="48">
        <f>E60+F68</f>
        <v>26</v>
      </c>
      <c r="F68" s="48">
        <f>G68+G69</f>
        <v>3</v>
      </c>
      <c r="G68" s="46">
        <v>1</v>
      </c>
      <c r="H68" s="165" t="s">
        <v>16</v>
      </c>
      <c r="I68" s="46"/>
      <c r="J68" s="93" t="s">
        <v>38</v>
      </c>
    </row>
    <row r="69" spans="1:10" x14ac:dyDescent="0.25">
      <c r="A69" s="111"/>
      <c r="B69" s="222"/>
      <c r="C69" s="112"/>
      <c r="D69" s="32"/>
      <c r="E69" s="56"/>
      <c r="F69" s="56"/>
      <c r="G69" s="135">
        <v>2</v>
      </c>
      <c r="H69" s="223" t="s">
        <v>45</v>
      </c>
      <c r="I69" s="135"/>
      <c r="J69" s="93" t="s">
        <v>31</v>
      </c>
    </row>
    <row r="70" spans="1:10" s="149" customFormat="1" x14ac:dyDescent="0.25">
      <c r="A70" s="111"/>
      <c r="B70" s="147"/>
      <c r="C70" s="224"/>
      <c r="D70" s="32"/>
      <c r="E70" s="56"/>
      <c r="F70" s="56"/>
      <c r="G70" s="54"/>
      <c r="H70" s="225"/>
      <c r="I70" s="54">
        <v>0.15</v>
      </c>
      <c r="J70" s="96" t="s">
        <v>23</v>
      </c>
    </row>
    <row r="71" spans="1:10" ht="21.95" customHeight="1" x14ac:dyDescent="0.25">
      <c r="A71" s="111"/>
      <c r="B71" s="35" t="str">
        <f>B62</f>
        <v>HELDER BARRERA</v>
      </c>
      <c r="C71" s="99" t="str">
        <f>C62</f>
        <v>COMUNICACIÓN ORAL Y ESCRITA ---- 4742</v>
      </c>
      <c r="D71" s="226"/>
      <c r="E71" s="227">
        <f>E63+F71</f>
        <v>14</v>
      </c>
      <c r="F71" s="179">
        <f>G71</f>
        <v>2</v>
      </c>
      <c r="G71" s="99">
        <v>2</v>
      </c>
      <c r="H71" s="228" t="s">
        <v>45</v>
      </c>
      <c r="I71" s="99"/>
      <c r="J71" s="179" t="s">
        <v>26</v>
      </c>
    </row>
    <row r="72" spans="1:10" ht="15.75" thickBot="1" x14ac:dyDescent="0.3">
      <c r="A72" s="229"/>
      <c r="B72" s="229"/>
      <c r="C72" s="230"/>
      <c r="D72" s="231"/>
      <c r="E72" s="232">
        <f>SUM(E67:E71)</f>
        <v>64</v>
      </c>
      <c r="F72" s="230"/>
      <c r="G72" s="230"/>
      <c r="H72" s="230"/>
      <c r="I72" s="230"/>
      <c r="J72" s="230"/>
    </row>
    <row r="73" spans="1:10" x14ac:dyDescent="0.25">
      <c r="A73" s="229"/>
      <c r="B73" s="229"/>
      <c r="C73" s="230"/>
      <c r="D73" s="231"/>
      <c r="E73" s="233"/>
      <c r="F73" s="230"/>
      <c r="G73" s="230"/>
      <c r="H73" s="230"/>
      <c r="I73" s="230"/>
      <c r="J73" s="230"/>
    </row>
    <row r="74" spans="1:10" x14ac:dyDescent="0.25">
      <c r="A74" s="229"/>
      <c r="B74" s="229"/>
      <c r="C74" s="230"/>
      <c r="D74" s="231"/>
      <c r="E74" s="233"/>
      <c r="F74" s="230"/>
      <c r="G74" s="230"/>
      <c r="H74" s="230"/>
      <c r="I74" s="230"/>
      <c r="J74" s="230"/>
    </row>
    <row r="75" spans="1:10" ht="15.75" thickBot="1" x14ac:dyDescent="0.3">
      <c r="A75" s="229"/>
      <c r="B75" s="229"/>
      <c r="C75" s="230"/>
      <c r="D75" s="231"/>
      <c r="E75" s="233"/>
      <c r="F75" s="230"/>
      <c r="G75" s="230"/>
      <c r="H75" s="230"/>
      <c r="I75" s="230"/>
      <c r="J75" s="230"/>
    </row>
    <row r="76" spans="1:10" ht="37.5" thickBot="1" x14ac:dyDescent="0.3">
      <c r="A76" s="234" t="s">
        <v>3</v>
      </c>
      <c r="B76" s="235" t="s">
        <v>4</v>
      </c>
      <c r="C76" s="236" t="s">
        <v>5</v>
      </c>
      <c r="D76" s="237" t="s">
        <v>6</v>
      </c>
      <c r="E76" s="238" t="s">
        <v>7</v>
      </c>
      <c r="F76" s="239" t="s">
        <v>8</v>
      </c>
      <c r="G76" s="236" t="s">
        <v>9</v>
      </c>
      <c r="H76" s="236" t="s">
        <v>10</v>
      </c>
      <c r="I76" s="236" t="s">
        <v>11</v>
      </c>
      <c r="J76" s="240" t="s">
        <v>12</v>
      </c>
    </row>
    <row r="77" spans="1:10" x14ac:dyDescent="0.25">
      <c r="A77" s="19" t="s">
        <v>46</v>
      </c>
      <c r="B77" s="20" t="s">
        <v>14</v>
      </c>
      <c r="C77" s="241" t="s">
        <v>47</v>
      </c>
      <c r="D77" s="22">
        <v>44856</v>
      </c>
      <c r="E77" s="242">
        <f>F79</f>
        <v>3</v>
      </c>
      <c r="F77" s="243"/>
      <c r="G77" s="244">
        <v>1</v>
      </c>
      <c r="H77" s="26" t="s">
        <v>16</v>
      </c>
      <c r="I77" s="244"/>
      <c r="J77" s="245" t="s">
        <v>17</v>
      </c>
    </row>
    <row r="78" spans="1:10" x14ac:dyDescent="0.25">
      <c r="A78" s="29"/>
      <c r="B78" s="30"/>
      <c r="C78" s="246"/>
      <c r="D78" s="32"/>
      <c r="E78" s="247"/>
      <c r="F78" s="247"/>
      <c r="G78" s="248"/>
      <c r="H78" s="35"/>
      <c r="I78" s="35">
        <v>0.15</v>
      </c>
      <c r="J78" s="249" t="s">
        <v>18</v>
      </c>
    </row>
    <row r="79" spans="1:10" ht="15.75" thickBot="1" x14ac:dyDescent="0.3">
      <c r="A79" s="29"/>
      <c r="B79" s="37"/>
      <c r="C79" s="250"/>
      <c r="D79" s="39"/>
      <c r="E79" s="251"/>
      <c r="F79" s="251">
        <f>G77+G79</f>
        <v>3</v>
      </c>
      <c r="G79" s="252">
        <v>2</v>
      </c>
      <c r="H79" s="42" t="s">
        <v>16</v>
      </c>
      <c r="I79" s="252"/>
      <c r="J79" s="253" t="s">
        <v>48</v>
      </c>
    </row>
    <row r="80" spans="1:10" ht="23.25" thickTop="1" x14ac:dyDescent="0.25">
      <c r="A80" s="29"/>
      <c r="B80" s="90" t="s">
        <v>49</v>
      </c>
      <c r="C80" s="254" t="s">
        <v>50</v>
      </c>
      <c r="D80" s="47">
        <f>D77+1</f>
        <v>44857</v>
      </c>
      <c r="E80" s="255">
        <f>F80</f>
        <v>3</v>
      </c>
      <c r="F80" s="255">
        <f>G80</f>
        <v>3</v>
      </c>
      <c r="G80" s="254">
        <v>3</v>
      </c>
      <c r="H80" s="50" t="s">
        <v>16</v>
      </c>
      <c r="I80" s="254"/>
      <c r="J80" s="256" t="s">
        <v>22</v>
      </c>
    </row>
    <row r="81" spans="1:10" s="149" customFormat="1" x14ac:dyDescent="0.25">
      <c r="A81" s="52"/>
      <c r="B81" s="94"/>
      <c r="C81" s="54"/>
      <c r="D81" s="55"/>
      <c r="E81" s="257"/>
      <c r="F81" s="257"/>
      <c r="G81" s="54"/>
      <c r="H81" s="54"/>
      <c r="I81" s="54">
        <v>0.15</v>
      </c>
      <c r="J81" s="96" t="s">
        <v>23</v>
      </c>
    </row>
    <row r="82" spans="1:10" ht="33.75" customHeight="1" thickBot="1" x14ac:dyDescent="0.3">
      <c r="A82" s="59"/>
      <c r="B82" s="60" t="s">
        <v>51</v>
      </c>
      <c r="C82" s="258" t="s">
        <v>52</v>
      </c>
      <c r="D82" s="62"/>
      <c r="E82" s="259">
        <f>G82</f>
        <v>2</v>
      </c>
      <c r="F82" s="259">
        <f>G82</f>
        <v>2</v>
      </c>
      <c r="G82" s="258">
        <v>2</v>
      </c>
      <c r="H82" s="65" t="s">
        <v>16</v>
      </c>
      <c r="I82" s="258"/>
      <c r="J82" s="260" t="s">
        <v>26</v>
      </c>
    </row>
    <row r="83" spans="1:10" ht="16.5" thickBot="1" x14ac:dyDescent="0.3">
      <c r="A83" s="261"/>
      <c r="B83" s="262"/>
      <c r="C83" s="262"/>
      <c r="D83" s="262"/>
      <c r="E83" s="262"/>
      <c r="F83" s="262"/>
      <c r="G83" s="262"/>
      <c r="H83" s="262"/>
      <c r="I83" s="262"/>
      <c r="J83" s="263"/>
    </row>
    <row r="84" spans="1:10" ht="15.75" thickBot="1" x14ac:dyDescent="0.3">
      <c r="A84" s="67"/>
      <c r="B84" s="68"/>
      <c r="C84" s="68"/>
      <c r="D84" s="68"/>
      <c r="E84" s="68"/>
      <c r="F84" s="68"/>
      <c r="G84" s="68"/>
      <c r="H84" s="68"/>
      <c r="I84" s="68"/>
      <c r="J84" s="69"/>
    </row>
    <row r="85" spans="1:10" x14ac:dyDescent="0.25">
      <c r="A85" s="70" t="s">
        <v>53</v>
      </c>
      <c r="B85" s="71" t="str">
        <f>B77</f>
        <v>FREDY IBARRA</v>
      </c>
      <c r="C85" s="264" t="str">
        <f>C77</f>
        <v>MÉTODOS DE INVESTIGACIÓN EN ADMINISTRACIÓN    -- NRC 4525</v>
      </c>
      <c r="D85" s="73">
        <f>D77+7</f>
        <v>44863</v>
      </c>
      <c r="E85" s="265">
        <f>E77+F85</f>
        <v>6</v>
      </c>
      <c r="F85" s="266">
        <f>G85+G87</f>
        <v>3</v>
      </c>
      <c r="G85" s="266">
        <v>1</v>
      </c>
      <c r="H85" s="76" t="s">
        <v>16</v>
      </c>
      <c r="I85" s="267"/>
      <c r="J85" s="245" t="s">
        <v>17</v>
      </c>
    </row>
    <row r="86" spans="1:10" x14ac:dyDescent="0.25">
      <c r="A86" s="78"/>
      <c r="B86" s="79"/>
      <c r="C86" s="268"/>
      <c r="D86" s="55"/>
      <c r="E86" s="247"/>
      <c r="F86" s="35"/>
      <c r="G86" s="83"/>
      <c r="H86" s="35"/>
      <c r="I86" s="83"/>
      <c r="J86" s="249" t="s">
        <v>18</v>
      </c>
    </row>
    <row r="87" spans="1:10" ht="15.75" thickBot="1" x14ac:dyDescent="0.3">
      <c r="A87" s="78"/>
      <c r="B87" s="84"/>
      <c r="C87" s="269"/>
      <c r="D87" s="85"/>
      <c r="E87" s="270"/>
      <c r="F87" s="88"/>
      <c r="G87" s="271">
        <v>2</v>
      </c>
      <c r="H87" s="88" t="s">
        <v>16</v>
      </c>
      <c r="I87" s="272"/>
      <c r="J87" s="253" t="s">
        <v>48</v>
      </c>
    </row>
    <row r="88" spans="1:10" ht="23.25" thickTop="1" x14ac:dyDescent="0.25">
      <c r="A88" s="78"/>
      <c r="B88" s="90" t="str">
        <f>B80</f>
        <v>MIRIAN CARRANZA</v>
      </c>
      <c r="C88" s="273" t="str">
        <f>C80</f>
        <v>CONTABILIDAD BÁSICA --- NRC 4671</v>
      </c>
      <c r="D88" s="47">
        <f>D85+1</f>
        <v>44864</v>
      </c>
      <c r="E88" s="274">
        <f>E80+F88</f>
        <v>6</v>
      </c>
      <c r="F88" s="274">
        <f>G88</f>
        <v>3</v>
      </c>
      <c r="G88" s="275">
        <v>3</v>
      </c>
      <c r="H88" s="90" t="s">
        <v>16</v>
      </c>
      <c r="I88" s="275"/>
      <c r="J88" s="276" t="s">
        <v>22</v>
      </c>
    </row>
    <row r="89" spans="1:10" s="149" customFormat="1" x14ac:dyDescent="0.25">
      <c r="A89" s="78"/>
      <c r="B89" s="94"/>
      <c r="C89" s="54"/>
      <c r="D89" s="55"/>
      <c r="E89" s="277"/>
      <c r="F89" s="277"/>
      <c r="G89" s="94"/>
      <c r="H89" s="94"/>
      <c r="I89" s="54">
        <v>0.15</v>
      </c>
      <c r="J89" s="96" t="s">
        <v>23</v>
      </c>
    </row>
    <row r="90" spans="1:10" ht="24.75" thickBot="1" x14ac:dyDescent="0.3">
      <c r="A90" s="97"/>
      <c r="B90" s="98" t="str">
        <f>B82</f>
        <v>JAVIER PROAÑO</v>
      </c>
      <c r="C90" s="258" t="str">
        <f>C82</f>
        <v>TECNOLOGÍA DE LA INFORMACIÓN --- NRC --- 5626</v>
      </c>
      <c r="D90" s="62"/>
      <c r="E90" s="278">
        <f>E82+F90</f>
        <v>4</v>
      </c>
      <c r="F90" s="258">
        <f>G90</f>
        <v>2</v>
      </c>
      <c r="G90" s="258">
        <v>2</v>
      </c>
      <c r="H90" s="65" t="s">
        <v>16</v>
      </c>
      <c r="I90" s="258"/>
      <c r="J90" s="260" t="s">
        <v>26</v>
      </c>
    </row>
    <row r="91" spans="1:10" ht="15.75" thickBot="1" x14ac:dyDescent="0.3">
      <c r="A91" s="279"/>
      <c r="B91" s="147"/>
      <c r="C91" s="147"/>
      <c r="D91" s="280"/>
      <c r="E91" s="281"/>
      <c r="F91" s="147"/>
      <c r="G91" s="147"/>
      <c r="H91" s="147"/>
      <c r="I91" s="147"/>
      <c r="J91" s="282"/>
    </row>
    <row r="92" spans="1:10" ht="19.5" thickBot="1" x14ac:dyDescent="0.3">
      <c r="A92" s="279"/>
      <c r="B92" s="283" t="s">
        <v>54</v>
      </c>
      <c r="C92" s="284"/>
      <c r="D92" s="284"/>
      <c r="E92" s="284"/>
      <c r="F92" s="284"/>
      <c r="G92" s="284"/>
      <c r="H92" s="284"/>
      <c r="I92" s="284"/>
      <c r="J92" s="285"/>
    </row>
    <row r="93" spans="1:10" ht="15.75" thickBot="1" x14ac:dyDescent="0.3">
      <c r="A93" s="67"/>
      <c r="B93" s="68"/>
      <c r="C93" s="68"/>
      <c r="D93" s="68"/>
      <c r="E93" s="68"/>
      <c r="F93" s="68"/>
      <c r="G93" s="68"/>
      <c r="H93" s="68"/>
      <c r="I93" s="68"/>
      <c r="J93" s="69"/>
    </row>
    <row r="94" spans="1:10" ht="24" x14ac:dyDescent="0.25">
      <c r="A94" s="19" t="s">
        <v>55</v>
      </c>
      <c r="B94" s="71" t="str">
        <f>B85</f>
        <v>FREDY IBARRA</v>
      </c>
      <c r="C94" s="241" t="str">
        <f>C85</f>
        <v>MÉTODOS DE INVESTIGACIÓN EN ADMINISTRACIÓN    -- NRC 4525</v>
      </c>
      <c r="D94" s="22">
        <f>D85+14</f>
        <v>44877</v>
      </c>
      <c r="E94" s="242">
        <f>E85+G94+G96</f>
        <v>9</v>
      </c>
      <c r="F94" s="103">
        <f>F79+F85+G94</f>
        <v>7</v>
      </c>
      <c r="G94" s="244">
        <v>1</v>
      </c>
      <c r="H94" s="103" t="s">
        <v>29</v>
      </c>
      <c r="I94" s="244"/>
      <c r="J94" s="245" t="s">
        <v>17</v>
      </c>
    </row>
    <row r="95" spans="1:10" x14ac:dyDescent="0.25">
      <c r="A95" s="29"/>
      <c r="B95" s="79"/>
      <c r="C95" s="246"/>
      <c r="D95" s="32"/>
      <c r="E95" s="247"/>
      <c r="F95" s="286"/>
      <c r="G95" s="248"/>
      <c r="H95" s="35"/>
      <c r="I95" s="35">
        <v>0.15</v>
      </c>
      <c r="J95" s="249" t="s">
        <v>18</v>
      </c>
    </row>
    <row r="96" spans="1:10" ht="15.75" thickBot="1" x14ac:dyDescent="0.3">
      <c r="A96" s="29"/>
      <c r="B96" s="84"/>
      <c r="C96" s="250"/>
      <c r="D96" s="39"/>
      <c r="E96" s="287"/>
      <c r="F96" s="251">
        <f>G94+G96</f>
        <v>3</v>
      </c>
      <c r="G96" s="252">
        <v>2</v>
      </c>
      <c r="H96" s="42" t="s">
        <v>16</v>
      </c>
      <c r="I96" s="252"/>
      <c r="J96" s="253" t="s">
        <v>48</v>
      </c>
    </row>
    <row r="97" spans="1:10" ht="24.75" thickTop="1" x14ac:dyDescent="0.25">
      <c r="A97" s="29"/>
      <c r="B97" s="106" t="str">
        <f>B88</f>
        <v>MIRIAN CARRANZA</v>
      </c>
      <c r="C97" s="288" t="str">
        <f>C88</f>
        <v>CONTABILIDAD BÁSICA --- NRC 4671</v>
      </c>
      <c r="D97" s="47">
        <f>+D88+14</f>
        <v>44878</v>
      </c>
      <c r="E97" s="289"/>
      <c r="F97" s="110">
        <f>E88+G97</f>
        <v>7</v>
      </c>
      <c r="G97" s="254">
        <v>1</v>
      </c>
      <c r="H97" s="110" t="s">
        <v>29</v>
      </c>
      <c r="I97" s="254"/>
      <c r="J97" s="256" t="s">
        <v>30</v>
      </c>
    </row>
    <row r="98" spans="1:10" ht="15.75" thickBot="1" x14ac:dyDescent="0.3">
      <c r="A98" s="29"/>
      <c r="B98" s="111"/>
      <c r="C98" s="290"/>
      <c r="D98" s="32"/>
      <c r="E98" s="291">
        <f>E88+F98</f>
        <v>9</v>
      </c>
      <c r="F98" s="291">
        <f>G97+G98</f>
        <v>3</v>
      </c>
      <c r="G98" s="292">
        <v>2</v>
      </c>
      <c r="H98" s="35" t="s">
        <v>16</v>
      </c>
      <c r="I98" s="292"/>
      <c r="J98" s="293" t="s">
        <v>31</v>
      </c>
    </row>
    <row r="99" spans="1:10" s="149" customFormat="1" ht="15.75" thickBot="1" x14ac:dyDescent="0.3">
      <c r="A99" s="52"/>
      <c r="B99" s="117"/>
      <c r="C99" s="54"/>
      <c r="D99" s="118"/>
      <c r="E99" s="294"/>
      <c r="F99" s="294"/>
      <c r="G99" s="172"/>
      <c r="H99" s="172"/>
      <c r="I99" s="172">
        <v>0.15</v>
      </c>
      <c r="J99" s="295" t="s">
        <v>23</v>
      </c>
    </row>
    <row r="100" spans="1:10" ht="24.75" thickBot="1" x14ac:dyDescent="0.3">
      <c r="A100" s="52"/>
      <c r="B100" s="120" t="str">
        <f>B90</f>
        <v>JAVIER PROAÑO</v>
      </c>
      <c r="C100" s="296" t="str">
        <f>C90</f>
        <v>TECNOLOGÍA DE LA INFORMACIÓN --- NRC --- 5626</v>
      </c>
      <c r="D100" s="118"/>
      <c r="E100" s="297"/>
      <c r="F100" s="298">
        <f>F82+F90+G100+G101</f>
        <v>6</v>
      </c>
      <c r="G100" s="258">
        <v>1</v>
      </c>
      <c r="H100" s="129" t="s">
        <v>29</v>
      </c>
      <c r="I100" s="258"/>
      <c r="J100" s="260" t="s">
        <v>32</v>
      </c>
    </row>
    <row r="101" spans="1:10" ht="15.75" thickBot="1" x14ac:dyDescent="0.3">
      <c r="A101" s="59"/>
      <c r="B101" s="126"/>
      <c r="C101" s="299"/>
      <c r="D101" s="62"/>
      <c r="E101" s="259">
        <f>E90+F101</f>
        <v>6</v>
      </c>
      <c r="F101" s="259">
        <f>G100+G101</f>
        <v>2</v>
      </c>
      <c r="G101" s="258">
        <v>1</v>
      </c>
      <c r="H101" s="65" t="s">
        <v>16</v>
      </c>
      <c r="I101" s="258"/>
      <c r="J101" s="260" t="s">
        <v>33</v>
      </c>
    </row>
    <row r="102" spans="1:10" ht="15.75" thickBot="1" x14ac:dyDescent="0.3">
      <c r="A102" s="130"/>
      <c r="B102" s="131"/>
      <c r="C102" s="131"/>
      <c r="D102" s="131"/>
      <c r="E102" s="131"/>
      <c r="F102" s="131"/>
      <c r="G102" s="131"/>
      <c r="H102" s="131"/>
      <c r="I102" s="131"/>
      <c r="J102" s="132"/>
    </row>
    <row r="103" spans="1:10" x14ac:dyDescent="0.25">
      <c r="A103" s="19" t="s">
        <v>56</v>
      </c>
      <c r="B103" s="71" t="str">
        <f>B94</f>
        <v>FREDY IBARRA</v>
      </c>
      <c r="C103" s="241" t="str">
        <f>C94</f>
        <v>MÉTODOS DE INVESTIGACIÓN EN ADMINISTRACIÓN    -- NRC 4525</v>
      </c>
      <c r="D103" s="22">
        <f>D94+7</f>
        <v>44884</v>
      </c>
      <c r="E103" s="242">
        <f>E94+F105</f>
        <v>12</v>
      </c>
      <c r="F103" s="300"/>
      <c r="G103" s="244">
        <v>1</v>
      </c>
      <c r="H103" s="26" t="s">
        <v>16</v>
      </c>
      <c r="I103" s="244"/>
      <c r="J103" s="245" t="s">
        <v>17</v>
      </c>
    </row>
    <row r="104" spans="1:10" x14ac:dyDescent="0.25">
      <c r="A104" s="29"/>
      <c r="B104" s="79"/>
      <c r="C104" s="246"/>
      <c r="D104" s="32"/>
      <c r="E104" s="247"/>
      <c r="F104" s="286"/>
      <c r="G104" s="248"/>
      <c r="H104" s="35"/>
      <c r="I104" s="35">
        <v>0.15</v>
      </c>
      <c r="J104" s="249" t="s">
        <v>18</v>
      </c>
    </row>
    <row r="105" spans="1:10" ht="15.75" thickBot="1" x14ac:dyDescent="0.3">
      <c r="A105" s="29"/>
      <c r="B105" s="84"/>
      <c r="C105" s="250"/>
      <c r="D105" s="39"/>
      <c r="E105" s="287"/>
      <c r="F105" s="252">
        <f>G103+G105</f>
        <v>3</v>
      </c>
      <c r="G105" s="252">
        <v>2</v>
      </c>
      <c r="H105" s="42" t="s">
        <v>16</v>
      </c>
      <c r="I105" s="252"/>
      <c r="J105" s="253" t="s">
        <v>48</v>
      </c>
    </row>
    <row r="106" spans="1:10" ht="24.75" thickTop="1" x14ac:dyDescent="0.25">
      <c r="A106" s="29"/>
      <c r="B106" s="50" t="str">
        <f>B97</f>
        <v>MIRIAN CARRANZA</v>
      </c>
      <c r="C106" s="273" t="str">
        <f>C97</f>
        <v>CONTABILIDAD BÁSICA --- NRC 4671</v>
      </c>
      <c r="D106" s="47">
        <f>D97+7</f>
        <v>44885</v>
      </c>
      <c r="E106" s="255">
        <f>E98+F106</f>
        <v>12</v>
      </c>
      <c r="F106" s="255">
        <f>G106</f>
        <v>3</v>
      </c>
      <c r="G106" s="254">
        <v>3</v>
      </c>
      <c r="H106" s="50" t="s">
        <v>16</v>
      </c>
      <c r="I106" s="254"/>
      <c r="J106" s="256" t="s">
        <v>22</v>
      </c>
    </row>
    <row r="107" spans="1:10" s="149" customFormat="1" x14ac:dyDescent="0.25">
      <c r="A107" s="52"/>
      <c r="B107" s="54"/>
      <c r="C107" s="54"/>
      <c r="D107" s="55"/>
      <c r="E107" s="257"/>
      <c r="F107" s="257"/>
      <c r="G107" s="54"/>
      <c r="H107" s="54"/>
      <c r="I107" s="54">
        <v>0.15</v>
      </c>
      <c r="J107" s="96" t="s">
        <v>23</v>
      </c>
    </row>
    <row r="108" spans="1:10" ht="24.75" thickBot="1" x14ac:dyDescent="0.3">
      <c r="A108" s="59"/>
      <c r="B108" s="98" t="str">
        <f>B100</f>
        <v>JAVIER PROAÑO</v>
      </c>
      <c r="C108" s="301" t="str">
        <f>C100</f>
        <v>TECNOLOGÍA DE LA INFORMACIÓN --- NRC --- 5626</v>
      </c>
      <c r="D108" s="62"/>
      <c r="E108" s="259">
        <f>E101+F108</f>
        <v>8</v>
      </c>
      <c r="F108" s="258">
        <f>G108</f>
        <v>2</v>
      </c>
      <c r="G108" s="258">
        <v>2</v>
      </c>
      <c r="H108" s="65" t="s">
        <v>16</v>
      </c>
      <c r="I108" s="258"/>
      <c r="J108" s="260" t="s">
        <v>26</v>
      </c>
    </row>
    <row r="109" spans="1:10" ht="15.75" thickBot="1" x14ac:dyDescent="0.3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x14ac:dyDescent="0.25">
      <c r="A110" s="302">
        <v>13</v>
      </c>
      <c r="B110" s="71" t="str">
        <f>B103</f>
        <v>FREDY IBARRA</v>
      </c>
      <c r="C110" s="241" t="str">
        <f>C103</f>
        <v>MÉTODOS DE INVESTIGACIÓN EN ADMINISTRACIÓN    -- NRC 4525</v>
      </c>
      <c r="D110" s="22">
        <f>D103+7</f>
        <v>44891</v>
      </c>
      <c r="E110" s="303">
        <f>E103+F113</f>
        <v>15</v>
      </c>
      <c r="F110" s="304"/>
      <c r="G110" s="244">
        <v>1</v>
      </c>
      <c r="H110" s="305" t="s">
        <v>16</v>
      </c>
      <c r="I110" s="244"/>
      <c r="J110" s="245" t="s">
        <v>17</v>
      </c>
    </row>
    <row r="111" spans="1:10" ht="24" x14ac:dyDescent="0.25">
      <c r="A111" s="306"/>
      <c r="B111" s="79"/>
      <c r="C111" s="246"/>
      <c r="D111" s="32"/>
      <c r="E111" s="286"/>
      <c r="F111" s="153">
        <f>F94+G96+F105+G110+G113</f>
        <v>14</v>
      </c>
      <c r="G111" s="307">
        <v>1</v>
      </c>
      <c r="H111" s="153" t="s">
        <v>35</v>
      </c>
      <c r="I111" s="307"/>
      <c r="J111" s="308" t="s">
        <v>57</v>
      </c>
    </row>
    <row r="112" spans="1:10" x14ac:dyDescent="0.25">
      <c r="A112" s="29"/>
      <c r="B112" s="79"/>
      <c r="C112" s="246"/>
      <c r="D112" s="32"/>
      <c r="E112" s="286"/>
      <c r="F112" s="247"/>
      <c r="G112" s="248"/>
      <c r="H112" s="35"/>
      <c r="I112" s="35">
        <v>0.15</v>
      </c>
      <c r="J112" s="249" t="s">
        <v>58</v>
      </c>
    </row>
    <row r="113" spans="1:10" ht="15.75" thickBot="1" x14ac:dyDescent="0.3">
      <c r="A113" s="29"/>
      <c r="B113" s="84"/>
      <c r="C113" s="250"/>
      <c r="D113" s="39"/>
      <c r="E113" s="309"/>
      <c r="F113" s="251">
        <f>G110+G113+G111</f>
        <v>3</v>
      </c>
      <c r="G113" s="252">
        <v>1</v>
      </c>
      <c r="H113" s="42" t="s">
        <v>16</v>
      </c>
      <c r="I113" s="252"/>
      <c r="J113" s="253" t="s">
        <v>37</v>
      </c>
    </row>
    <row r="114" spans="1:10" ht="15.75" thickTop="1" x14ac:dyDescent="0.25">
      <c r="A114" s="29"/>
      <c r="B114" s="106" t="str">
        <f>B106</f>
        <v>MIRIAN CARRANZA</v>
      </c>
      <c r="C114" s="288" t="str">
        <f>C97</f>
        <v>CONTABILIDAD BÁSICA --- NRC 4671</v>
      </c>
      <c r="D114" s="47">
        <f>D106+7</f>
        <v>44892</v>
      </c>
      <c r="E114" s="289"/>
      <c r="F114" s="310"/>
      <c r="G114" s="311">
        <v>1</v>
      </c>
      <c r="H114" s="312" t="s">
        <v>16</v>
      </c>
      <c r="I114" s="254"/>
      <c r="J114" s="256" t="s">
        <v>38</v>
      </c>
    </row>
    <row r="115" spans="1:10" ht="24" x14ac:dyDescent="0.25">
      <c r="A115" s="29"/>
      <c r="B115" s="106"/>
      <c r="C115" s="288"/>
      <c r="D115" s="47"/>
      <c r="E115" s="255">
        <f>E106+F116</f>
        <v>15</v>
      </c>
      <c r="F115" s="313">
        <f>E106+G114+G115</f>
        <v>14</v>
      </c>
      <c r="G115" s="254">
        <v>1</v>
      </c>
      <c r="H115" s="153" t="s">
        <v>35</v>
      </c>
      <c r="I115" s="254"/>
      <c r="J115" s="256" t="s">
        <v>39</v>
      </c>
    </row>
    <row r="116" spans="1:10" x14ac:dyDescent="0.25">
      <c r="A116" s="29"/>
      <c r="B116" s="111"/>
      <c r="C116" s="290"/>
      <c r="D116" s="32"/>
      <c r="E116" s="168"/>
      <c r="F116" s="292">
        <f>G115+G116+G114</f>
        <v>3</v>
      </c>
      <c r="G116" s="292">
        <v>1</v>
      </c>
      <c r="H116" s="35" t="s">
        <v>16</v>
      </c>
      <c r="I116" s="292"/>
      <c r="J116" s="314" t="s">
        <v>40</v>
      </c>
    </row>
    <row r="117" spans="1:10" s="149" customFormat="1" x14ac:dyDescent="0.25">
      <c r="A117" s="52"/>
      <c r="B117" s="79" t="str">
        <f>B108</f>
        <v>JAVIER PROAÑO</v>
      </c>
      <c r="C117" s="315" t="str">
        <f>C108</f>
        <v>TECNOLOGÍA DE LA INFORMACIÓN --- NRC --- 5626</v>
      </c>
      <c r="D117" s="118"/>
      <c r="E117" s="170"/>
      <c r="F117" s="172"/>
      <c r="G117" s="172"/>
      <c r="H117" s="35" t="s">
        <v>16</v>
      </c>
      <c r="I117" s="172">
        <v>0.15</v>
      </c>
      <c r="J117" s="202" t="s">
        <v>23</v>
      </c>
    </row>
    <row r="118" spans="1:10" ht="15.75" thickBot="1" x14ac:dyDescent="0.3">
      <c r="A118" s="59"/>
      <c r="B118" s="126"/>
      <c r="C118" s="299"/>
      <c r="D118" s="62"/>
      <c r="E118" s="278">
        <f>E108+F118</f>
        <v>10</v>
      </c>
      <c r="F118" s="259">
        <f>G117+G118</f>
        <v>2</v>
      </c>
      <c r="G118" s="258">
        <v>2</v>
      </c>
      <c r="H118" s="316" t="s">
        <v>16</v>
      </c>
      <c r="I118" s="258"/>
      <c r="J118" s="260" t="s">
        <v>26</v>
      </c>
    </row>
    <row r="119" spans="1:10" ht="15.75" thickBot="1" x14ac:dyDescent="0.3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x14ac:dyDescent="0.25">
      <c r="A120" s="19" t="s">
        <v>59</v>
      </c>
      <c r="B120" s="211" t="str">
        <f>B110</f>
        <v>FREDY IBARRA</v>
      </c>
      <c r="C120" s="241" t="str">
        <f>C110</f>
        <v>MÉTODOS DE INVESTIGACIÓN EN ADMINISTRACIÓN    -- NRC 4525</v>
      </c>
      <c r="D120" s="22">
        <f>D110+7</f>
        <v>44898</v>
      </c>
      <c r="E120" s="242">
        <f>E110+F122</f>
        <v>18</v>
      </c>
      <c r="F120" s="243"/>
      <c r="G120" s="244">
        <v>1</v>
      </c>
      <c r="H120" s="26" t="s">
        <v>16</v>
      </c>
      <c r="I120" s="244"/>
      <c r="J120" s="245" t="s">
        <v>17</v>
      </c>
    </row>
    <row r="121" spans="1:10" x14ac:dyDescent="0.25">
      <c r="A121" s="29"/>
      <c r="B121" s="215"/>
      <c r="C121" s="246"/>
      <c r="D121" s="32"/>
      <c r="E121" s="247"/>
      <c r="F121" s="247"/>
      <c r="G121" s="248"/>
      <c r="H121" s="35"/>
      <c r="I121" s="35">
        <v>0.15</v>
      </c>
      <c r="J121" s="249" t="s">
        <v>18</v>
      </c>
    </row>
    <row r="122" spans="1:10" ht="15.75" thickBot="1" x14ac:dyDescent="0.3">
      <c r="A122" s="29"/>
      <c r="B122" s="215"/>
      <c r="C122" s="317"/>
      <c r="D122" s="39"/>
      <c r="E122" s="287"/>
      <c r="F122" s="252">
        <f>G120+G122</f>
        <v>3</v>
      </c>
      <c r="G122" s="252">
        <v>2</v>
      </c>
      <c r="H122" s="42" t="s">
        <v>16</v>
      </c>
      <c r="I122" s="252"/>
      <c r="J122" s="253" t="s">
        <v>48</v>
      </c>
    </row>
    <row r="123" spans="1:10" ht="24.75" thickTop="1" x14ac:dyDescent="0.25">
      <c r="A123" s="29"/>
      <c r="B123" s="35" t="str">
        <f>B114</f>
        <v>MIRIAN CARRANZA</v>
      </c>
      <c r="C123" s="292" t="str">
        <f>C114</f>
        <v>CONTABILIDAD BÁSICA --- NRC 4671</v>
      </c>
      <c r="D123" s="47">
        <f>D114+7</f>
        <v>44899</v>
      </c>
      <c r="E123" s="255">
        <f>E115+F123</f>
        <v>19</v>
      </c>
      <c r="F123" s="254">
        <f>G123+G125</f>
        <v>4</v>
      </c>
      <c r="G123" s="254">
        <v>3</v>
      </c>
      <c r="H123" s="50" t="s">
        <v>16</v>
      </c>
      <c r="I123" s="254"/>
      <c r="J123" s="256" t="s">
        <v>22</v>
      </c>
    </row>
    <row r="124" spans="1:10" s="149" customFormat="1" x14ac:dyDescent="0.25">
      <c r="A124" s="52"/>
      <c r="B124" s="224"/>
      <c r="C124" s="172"/>
      <c r="D124" s="55"/>
      <c r="E124" s="257"/>
      <c r="F124" s="147"/>
      <c r="G124" s="54"/>
      <c r="H124" s="54"/>
      <c r="I124" s="54">
        <v>0.15</v>
      </c>
      <c r="J124" s="96" t="s">
        <v>23</v>
      </c>
    </row>
    <row r="125" spans="1:10" x14ac:dyDescent="0.25">
      <c r="A125" s="52"/>
      <c r="B125" s="224"/>
      <c r="C125" s="318"/>
      <c r="D125" s="55"/>
      <c r="E125" s="291"/>
      <c r="F125" s="292"/>
      <c r="G125" s="292">
        <v>1</v>
      </c>
      <c r="H125" s="35" t="s">
        <v>16</v>
      </c>
      <c r="I125" s="292"/>
      <c r="J125" s="319" t="s">
        <v>32</v>
      </c>
    </row>
    <row r="126" spans="1:10" ht="24.75" thickBot="1" x14ac:dyDescent="0.3">
      <c r="A126" s="59"/>
      <c r="B126" s="320" t="str">
        <f>B117</f>
        <v>JAVIER PROAÑO</v>
      </c>
      <c r="C126" s="258" t="str">
        <f>C117</f>
        <v>TECNOLOGÍA DE LA INFORMACIÓN --- NRC --- 5626</v>
      </c>
      <c r="D126" s="62"/>
      <c r="E126" s="321">
        <f>E118+F126</f>
        <v>11</v>
      </c>
      <c r="F126" s="322">
        <f>G126</f>
        <v>1</v>
      </c>
      <c r="G126" s="323">
        <v>1</v>
      </c>
      <c r="H126" s="324" t="s">
        <v>35</v>
      </c>
      <c r="I126" s="323"/>
      <c r="J126" s="325" t="s">
        <v>33</v>
      </c>
    </row>
    <row r="127" spans="1:10" ht="15.75" thickBot="1" x14ac:dyDescent="0.3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5" customHeight="1" x14ac:dyDescent="0.25">
      <c r="A128" s="326">
        <v>15</v>
      </c>
      <c r="B128" s="71" t="str">
        <f>B120</f>
        <v>FREDY IBARRA</v>
      </c>
      <c r="C128" s="264" t="str">
        <f>C120</f>
        <v>MÉTODOS DE INVESTIGACIÓN EN ADMINISTRACIÓN    -- NRC 4525</v>
      </c>
      <c r="D128" s="73">
        <f>D120+7</f>
        <v>44905</v>
      </c>
      <c r="E128" s="242">
        <f>E120+G128+G130</f>
        <v>21</v>
      </c>
      <c r="F128" s="327">
        <f>G128+G130</f>
        <v>3</v>
      </c>
      <c r="G128" s="244">
        <v>2</v>
      </c>
      <c r="H128" s="304"/>
      <c r="I128" s="244"/>
      <c r="J128" s="245" t="s">
        <v>60</v>
      </c>
    </row>
    <row r="129" spans="1:10" x14ac:dyDescent="0.25">
      <c r="A129" s="78"/>
      <c r="B129" s="79"/>
      <c r="C129" s="268"/>
      <c r="D129" s="55"/>
      <c r="E129" s="257"/>
      <c r="F129" s="54"/>
      <c r="G129" s="54"/>
      <c r="H129" s="54"/>
      <c r="I129" s="54">
        <v>0.15</v>
      </c>
      <c r="J129" s="202" t="s">
        <v>58</v>
      </c>
    </row>
    <row r="130" spans="1:10" ht="27.95" customHeight="1" thickBot="1" x14ac:dyDescent="0.3">
      <c r="A130" s="78"/>
      <c r="B130" s="84"/>
      <c r="C130" s="269"/>
      <c r="D130" s="85"/>
      <c r="E130" s="270"/>
      <c r="F130" s="194">
        <f>F111+G113+F122+G128+G130</f>
        <v>21</v>
      </c>
      <c r="G130" s="252">
        <v>1</v>
      </c>
      <c r="H130" s="194" t="s">
        <v>42</v>
      </c>
      <c r="I130" s="252"/>
      <c r="J130" s="253" t="s">
        <v>37</v>
      </c>
    </row>
    <row r="131" spans="1:10" ht="27.95" customHeight="1" thickTop="1" x14ac:dyDescent="0.25">
      <c r="A131" s="78"/>
      <c r="B131" s="106" t="str">
        <f>B123</f>
        <v>MIRIAN CARRANZA</v>
      </c>
      <c r="C131" s="288" t="str">
        <f>C123</f>
        <v>CONTABILIDAD BÁSICA --- NRC 4671</v>
      </c>
      <c r="D131" s="55">
        <f>+D123+7</f>
        <v>44906</v>
      </c>
      <c r="E131" s="257"/>
      <c r="F131" s="328">
        <f>E123+F132</f>
        <v>23</v>
      </c>
      <c r="G131" s="254">
        <v>1</v>
      </c>
      <c r="H131" s="198" t="s">
        <v>42</v>
      </c>
      <c r="I131" s="254"/>
      <c r="J131" s="256" t="s">
        <v>43</v>
      </c>
    </row>
    <row r="132" spans="1:10" x14ac:dyDescent="0.25">
      <c r="A132" s="78"/>
      <c r="B132" s="111"/>
      <c r="C132" s="288"/>
      <c r="D132" s="55"/>
      <c r="E132" s="329">
        <f>E123+F132</f>
        <v>23</v>
      </c>
      <c r="F132" s="291">
        <f>G131+G132+G134</f>
        <v>4</v>
      </c>
      <c r="G132" s="292">
        <v>2</v>
      </c>
      <c r="H132" s="200" t="s">
        <v>16</v>
      </c>
      <c r="I132" s="292"/>
      <c r="J132" s="330" t="s">
        <v>44</v>
      </c>
    </row>
    <row r="133" spans="1:10" x14ac:dyDescent="0.25">
      <c r="A133" s="78"/>
      <c r="B133" s="331"/>
      <c r="C133" s="273"/>
      <c r="D133" s="55"/>
      <c r="E133" s="257"/>
      <c r="F133" s="247"/>
      <c r="G133" s="35"/>
      <c r="H133" s="35"/>
      <c r="I133" s="35">
        <v>0.15</v>
      </c>
      <c r="J133" s="332" t="s">
        <v>23</v>
      </c>
    </row>
    <row r="134" spans="1:10" x14ac:dyDescent="0.25">
      <c r="A134" s="78"/>
      <c r="B134" s="30" t="str">
        <f>B126</f>
        <v>JAVIER PROAÑO</v>
      </c>
      <c r="C134" s="333" t="str">
        <f>C126</f>
        <v>TECNOLOGÍA DE LA INFORMACIÓN --- NRC --- 5626</v>
      </c>
      <c r="D134" s="55"/>
      <c r="E134" s="257"/>
      <c r="F134" s="334">
        <f>G135</f>
        <v>1</v>
      </c>
      <c r="G134" s="335">
        <v>1</v>
      </c>
      <c r="H134" s="200" t="s">
        <v>16</v>
      </c>
      <c r="I134" s="335"/>
      <c r="J134" s="336" t="s">
        <v>32</v>
      </c>
    </row>
    <row r="135" spans="1:10" ht="27.95" customHeight="1" thickBot="1" x14ac:dyDescent="0.3">
      <c r="A135" s="97"/>
      <c r="B135" s="183"/>
      <c r="C135" s="337"/>
      <c r="D135" s="338"/>
      <c r="E135" s="278">
        <f>E126+F134</f>
        <v>12</v>
      </c>
      <c r="F135" s="209">
        <f>E126+F134</f>
        <v>12</v>
      </c>
      <c r="G135" s="323">
        <v>1</v>
      </c>
      <c r="H135" s="209" t="s">
        <v>42</v>
      </c>
      <c r="I135" s="258"/>
      <c r="J135" s="260" t="s">
        <v>33</v>
      </c>
    </row>
    <row r="136" spans="1:10" ht="15.75" x14ac:dyDescent="0.25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ht="15.75" x14ac:dyDescent="0.25">
      <c r="A137" s="111">
        <v>16</v>
      </c>
      <c r="B137" s="30" t="str">
        <f>B128</f>
        <v>FREDY IBARRA</v>
      </c>
      <c r="C137" s="246" t="str">
        <f>C128</f>
        <v>MÉTODOS DE INVESTIGACIÓN EN ADMINISTRACIÓN    -- NRC 4525</v>
      </c>
      <c r="D137" s="32">
        <f>D128+7</f>
        <v>44912</v>
      </c>
      <c r="E137" s="339">
        <f>E128+F137</f>
        <v>24</v>
      </c>
      <c r="F137" s="154">
        <f>G137+G139</f>
        <v>3</v>
      </c>
      <c r="G137" s="340">
        <v>1</v>
      </c>
      <c r="H137" s="81" t="s">
        <v>61</v>
      </c>
      <c r="I137" s="341"/>
      <c r="J137" s="152" t="s">
        <v>17</v>
      </c>
    </row>
    <row r="138" spans="1:10" s="149" customFormat="1" ht="15.75" x14ac:dyDescent="0.25">
      <c r="A138" s="111"/>
      <c r="B138" s="30"/>
      <c r="C138" s="246"/>
      <c r="D138" s="32"/>
      <c r="E138" s="247"/>
      <c r="F138" s="35"/>
      <c r="G138" s="342"/>
      <c r="H138" s="343"/>
      <c r="I138" s="342">
        <v>0.15</v>
      </c>
      <c r="J138" s="81" t="s">
        <v>18</v>
      </c>
    </row>
    <row r="139" spans="1:10" x14ac:dyDescent="0.25">
      <c r="A139" s="111"/>
      <c r="B139" s="30"/>
      <c r="C139" s="246"/>
      <c r="D139" s="32"/>
      <c r="E139" s="344"/>
      <c r="F139" s="344"/>
      <c r="G139" s="154">
        <v>2</v>
      </c>
      <c r="H139" s="223" t="s">
        <v>45</v>
      </c>
      <c r="I139" s="154"/>
      <c r="J139" s="152" t="s">
        <v>48</v>
      </c>
    </row>
    <row r="140" spans="1:10" x14ac:dyDescent="0.25">
      <c r="A140" s="111"/>
      <c r="B140" s="30" t="str">
        <f>B131</f>
        <v>MIRIAN CARRANZA</v>
      </c>
      <c r="C140" s="345" t="str">
        <f>C131</f>
        <v>CONTABILIDAD BÁSICA --- NRC 4671</v>
      </c>
      <c r="D140" s="32">
        <f>+D137+1</f>
        <v>44913</v>
      </c>
      <c r="E140" s="291">
        <f>E132+F140</f>
        <v>26</v>
      </c>
      <c r="F140" s="291">
        <f>G140+G141</f>
        <v>3</v>
      </c>
      <c r="G140" s="292">
        <v>1</v>
      </c>
      <c r="H140" s="346" t="s">
        <v>61</v>
      </c>
      <c r="I140" s="292"/>
      <c r="J140" s="319" t="s">
        <v>38</v>
      </c>
    </row>
    <row r="141" spans="1:10" x14ac:dyDescent="0.25">
      <c r="A141" s="111"/>
      <c r="B141" s="30"/>
      <c r="C141" s="345"/>
      <c r="D141" s="32"/>
      <c r="E141" s="247"/>
      <c r="F141" s="247"/>
      <c r="G141" s="292">
        <v>2</v>
      </c>
      <c r="H141" s="223" t="s">
        <v>45</v>
      </c>
      <c r="I141" s="292"/>
      <c r="J141" s="319" t="s">
        <v>62</v>
      </c>
    </row>
    <row r="142" spans="1:10" s="149" customFormat="1" x14ac:dyDescent="0.25">
      <c r="A142" s="111"/>
      <c r="B142" s="35"/>
      <c r="C142" s="35"/>
      <c r="D142" s="32"/>
      <c r="E142" s="247"/>
      <c r="F142" s="247"/>
      <c r="G142" s="35"/>
      <c r="H142" s="81"/>
      <c r="I142" s="35">
        <v>0.15</v>
      </c>
      <c r="J142" s="347" t="s">
        <v>23</v>
      </c>
    </row>
    <row r="143" spans="1:10" ht="24" x14ac:dyDescent="0.25">
      <c r="A143" s="111"/>
      <c r="B143" s="35" t="str">
        <f>B90</f>
        <v>JAVIER PROAÑO</v>
      </c>
      <c r="C143" s="301" t="str">
        <f>C134</f>
        <v>TECNOLOGÍA DE LA INFORMACIÓN --- NRC --- 5626</v>
      </c>
      <c r="D143" s="32"/>
      <c r="E143" s="348">
        <f>E135+F143</f>
        <v>14</v>
      </c>
      <c r="F143" s="301">
        <f>G143</f>
        <v>2</v>
      </c>
      <c r="G143" s="301">
        <v>2</v>
      </c>
      <c r="H143" s="228" t="s">
        <v>45</v>
      </c>
      <c r="I143" s="301"/>
      <c r="J143" s="349" t="s">
        <v>26</v>
      </c>
    </row>
    <row r="144" spans="1:10" ht="15.75" thickBot="1" x14ac:dyDescent="0.3">
      <c r="A144" s="229"/>
      <c r="B144" s="229"/>
      <c r="C144" s="230"/>
      <c r="D144" s="231"/>
      <c r="E144" s="350">
        <f>SUM(E137:E143)</f>
        <v>64</v>
      </c>
      <c r="F144" s="230"/>
      <c r="G144" s="230"/>
      <c r="H144" s="230"/>
      <c r="I144" s="230"/>
      <c r="J144" s="230"/>
    </row>
    <row r="145" spans="1:10" x14ac:dyDescent="0.25">
      <c r="A145" s="8"/>
      <c r="B145" s="8"/>
      <c r="C145" s="351"/>
      <c r="D145" s="352"/>
      <c r="E145" s="353"/>
      <c r="F145" s="354"/>
      <c r="G145" s="352"/>
      <c r="H145" s="352"/>
      <c r="I145" s="352"/>
      <c r="J145" s="352"/>
    </row>
    <row r="146" spans="1:10" x14ac:dyDescent="0.25">
      <c r="A146" s="8"/>
      <c r="B146" s="8"/>
      <c r="C146" s="352"/>
      <c r="D146" s="352"/>
      <c r="E146" s="353"/>
      <c r="F146" s="354"/>
      <c r="G146" s="352"/>
      <c r="H146" s="352"/>
      <c r="I146" s="352"/>
      <c r="J146" s="352"/>
    </row>
    <row r="147" spans="1:10" ht="16.5" thickBot="1" x14ac:dyDescent="0.3">
      <c r="A147" s="8"/>
      <c r="B147" s="8"/>
      <c r="C147" s="355" t="s">
        <v>63</v>
      </c>
      <c r="D147" s="355"/>
      <c r="E147" s="355"/>
      <c r="F147" s="355"/>
      <c r="G147" s="355"/>
      <c r="H147" s="355"/>
      <c r="I147" s="355"/>
      <c r="J147" s="355"/>
    </row>
    <row r="148" spans="1:10" ht="15.75" thickBot="1" x14ac:dyDescent="0.3">
      <c r="A148" s="8"/>
      <c r="B148" s="8"/>
      <c r="C148" s="356" t="s">
        <v>64</v>
      </c>
      <c r="D148" s="357" t="s">
        <v>65</v>
      </c>
      <c r="E148" s="358"/>
      <c r="F148" s="359"/>
      <c r="G148" s="360" t="s">
        <v>66</v>
      </c>
      <c r="H148" s="360"/>
      <c r="I148" s="357" t="s">
        <v>67</v>
      </c>
      <c r="J148" s="361" t="s">
        <v>68</v>
      </c>
    </row>
    <row r="149" spans="1:10" ht="24" x14ac:dyDescent="0.25">
      <c r="A149" s="8"/>
      <c r="B149" s="8"/>
      <c r="C149" s="362" t="str">
        <f>C8</f>
        <v>INTRODUCCIÓN A LA ADMINISTRACIÓN --   -- NRC -  4518</v>
      </c>
      <c r="D149" s="363">
        <f>D22</f>
        <v>44814</v>
      </c>
      <c r="E149" s="364"/>
      <c r="F149" s="365"/>
      <c r="G149" s="363">
        <f>D38</f>
        <v>44828</v>
      </c>
      <c r="H149" s="363"/>
      <c r="I149" s="363">
        <f>D56</f>
        <v>44842</v>
      </c>
      <c r="J149" s="363">
        <f>D65</f>
        <v>44849</v>
      </c>
    </row>
    <row r="150" spans="1:10" x14ac:dyDescent="0.25">
      <c r="A150" s="8"/>
      <c r="B150" s="8"/>
      <c r="C150" s="366" t="str">
        <f>C11</f>
        <v>MATEMÁTICA APLICADA ----- NRC 4666</v>
      </c>
      <c r="D150" s="367">
        <f>D25</f>
        <v>44815</v>
      </c>
      <c r="E150" s="368"/>
      <c r="F150" s="369"/>
      <c r="G150" s="367">
        <f>D42</f>
        <v>44829</v>
      </c>
      <c r="H150" s="367"/>
      <c r="I150" s="367">
        <f>D59</f>
        <v>44843</v>
      </c>
      <c r="J150" s="367">
        <f>D68</f>
        <v>44850</v>
      </c>
    </row>
    <row r="151" spans="1:10" ht="24" x14ac:dyDescent="0.25">
      <c r="A151" s="8"/>
      <c r="B151" s="8"/>
      <c r="C151" s="370" t="str">
        <f>C13</f>
        <v>COMUNICACIÓN ORAL Y ESCRITA ---- 4742</v>
      </c>
      <c r="D151" s="367">
        <f>D25</f>
        <v>44815</v>
      </c>
      <c r="E151" s="368"/>
      <c r="F151" s="369"/>
      <c r="G151" s="367">
        <f>D51</f>
        <v>44836</v>
      </c>
      <c r="H151" s="367"/>
      <c r="I151" s="367">
        <f>D59</f>
        <v>44843</v>
      </c>
      <c r="J151" s="367">
        <f>D68</f>
        <v>44850</v>
      </c>
    </row>
    <row r="152" spans="1:10" x14ac:dyDescent="0.25">
      <c r="A152" s="8"/>
      <c r="B152" s="8"/>
      <c r="C152" s="371" t="str">
        <f>C77</f>
        <v>MÉTODOS DE INVESTIGACIÓN EN ADMINISTRACIÓN    -- NRC 4525</v>
      </c>
      <c r="D152" s="367">
        <f>D94</f>
        <v>44877</v>
      </c>
      <c r="E152" s="368"/>
      <c r="F152" s="369"/>
      <c r="G152" s="367">
        <f>D110</f>
        <v>44891</v>
      </c>
      <c r="H152" s="367"/>
      <c r="I152" s="367">
        <f>D128</f>
        <v>44905</v>
      </c>
      <c r="J152" s="367">
        <f>D137</f>
        <v>44912</v>
      </c>
    </row>
    <row r="153" spans="1:10" x14ac:dyDescent="0.25">
      <c r="A153" s="8"/>
      <c r="B153" s="8"/>
      <c r="C153" s="372" t="str">
        <f>C97</f>
        <v>CONTABILIDAD BÁSICA --- NRC 4671</v>
      </c>
      <c r="D153" s="367">
        <f>D97</f>
        <v>44878</v>
      </c>
      <c r="E153" s="368"/>
      <c r="F153" s="369"/>
      <c r="G153" s="367">
        <f>D114</f>
        <v>44892</v>
      </c>
      <c r="H153" s="367"/>
      <c r="I153" s="367">
        <f>D131</f>
        <v>44906</v>
      </c>
      <c r="J153" s="367">
        <f>D140</f>
        <v>44913</v>
      </c>
    </row>
    <row r="154" spans="1:10" x14ac:dyDescent="0.25">
      <c r="A154" s="8"/>
      <c r="B154" s="8"/>
      <c r="C154" s="373" t="str">
        <f>C82</f>
        <v>TECNOLOGÍA DE LA INFORMACIÓN --- NRC --- 5626</v>
      </c>
      <c r="D154" s="367">
        <f>D97</f>
        <v>44878</v>
      </c>
      <c r="E154" s="368"/>
      <c r="F154" s="369"/>
      <c r="G154" s="367">
        <f>D114</f>
        <v>44892</v>
      </c>
      <c r="H154" s="367"/>
      <c r="I154" s="367">
        <f>D131</f>
        <v>44906</v>
      </c>
      <c r="J154" s="367">
        <f xml:space="preserve"> D140</f>
        <v>44913</v>
      </c>
    </row>
    <row r="155" spans="1:10" x14ac:dyDescent="0.25">
      <c r="A155" s="8"/>
      <c r="B155" s="8"/>
      <c r="C155" s="374"/>
      <c r="D155" s="375"/>
      <c r="E155" s="376"/>
      <c r="F155" s="377"/>
      <c r="G155" s="375"/>
      <c r="H155" s="375"/>
      <c r="I155" s="375"/>
      <c r="J155" s="375"/>
    </row>
    <row r="156" spans="1:10" ht="15.75" x14ac:dyDescent="0.25">
      <c r="A156" s="378" t="s">
        <v>69</v>
      </c>
      <c r="B156" s="378"/>
      <c r="C156" s="378"/>
      <c r="D156" s="379"/>
      <c r="E156" s="380"/>
      <c r="F156" s="379"/>
      <c r="G156" s="379"/>
      <c r="H156" s="379"/>
      <c r="I156" s="379"/>
      <c r="J156" s="379"/>
    </row>
    <row r="157" spans="1:10" ht="15.75" thickBot="1" x14ac:dyDescent="0.3">
      <c r="A157" s="8"/>
      <c r="B157" s="8"/>
      <c r="C157" s="8"/>
      <c r="D157" s="381"/>
      <c r="E157" s="382"/>
      <c r="F157" s="382"/>
      <c r="G157" s="11"/>
      <c r="H157" s="383"/>
      <c r="I157" s="8"/>
      <c r="J157" s="352"/>
    </row>
    <row r="158" spans="1:10" ht="72" thickBot="1" x14ac:dyDescent="0.3">
      <c r="A158" s="351"/>
      <c r="B158" s="384" t="s">
        <v>70</v>
      </c>
      <c r="C158" s="385" t="s">
        <v>71</v>
      </c>
      <c r="D158" s="386" t="s">
        <v>72</v>
      </c>
      <c r="E158" s="387" t="s">
        <v>73</v>
      </c>
      <c r="F158" s="388" t="s">
        <v>74</v>
      </c>
      <c r="G158" s="388" t="s">
        <v>75</v>
      </c>
      <c r="H158" s="389" t="s">
        <v>76</v>
      </c>
      <c r="I158" s="390" t="s">
        <v>77</v>
      </c>
      <c r="J158" s="391"/>
    </row>
    <row r="159" spans="1:10" ht="24.75" x14ac:dyDescent="0.25">
      <c r="A159" s="351"/>
      <c r="B159" s="392">
        <v>1</v>
      </c>
      <c r="C159" s="393" t="str">
        <f t="shared" ref="C159:C164" si="0">C149</f>
        <v>INTRODUCCIÓN A LA ADMINISTRACIÓN --   -- NRC -  4518</v>
      </c>
      <c r="D159" s="394">
        <v>48</v>
      </c>
      <c r="E159" s="394">
        <f t="shared" ref="E159:E164" si="1">D159*40%</f>
        <v>19.200000000000003</v>
      </c>
      <c r="F159" s="395">
        <v>20</v>
      </c>
      <c r="G159" s="396">
        <f>(F159*40%)/E159</f>
        <v>0.41666666666666663</v>
      </c>
      <c r="H159" s="397">
        <f>E67</f>
        <v>24</v>
      </c>
      <c r="I159" s="398">
        <f t="shared" ref="I159:I164" si="2">(H159*40%)/E159</f>
        <v>0.5</v>
      </c>
      <c r="J159" s="399"/>
    </row>
    <row r="160" spans="1:10" x14ac:dyDescent="0.25">
      <c r="A160" s="351"/>
      <c r="B160" s="392">
        <v>3</v>
      </c>
      <c r="C160" s="366" t="str">
        <f t="shared" si="0"/>
        <v>MATEMÁTICA APLICADA ----- NRC 4666</v>
      </c>
      <c r="D160" s="400">
        <v>64</v>
      </c>
      <c r="E160" s="400">
        <f t="shared" si="1"/>
        <v>25.6</v>
      </c>
      <c r="F160" s="401">
        <v>26</v>
      </c>
      <c r="G160" s="402">
        <f t="shared" ref="G160:G164" si="3">(F160*40%)/E160</f>
        <v>0.40625</v>
      </c>
      <c r="H160" s="403">
        <f>E68</f>
        <v>26</v>
      </c>
      <c r="I160" s="404">
        <f t="shared" si="2"/>
        <v>0.40625</v>
      </c>
      <c r="J160" s="399"/>
    </row>
    <row r="161" spans="1:10" ht="24.75" x14ac:dyDescent="0.25">
      <c r="A161" s="351"/>
      <c r="B161" s="392">
        <v>2</v>
      </c>
      <c r="C161" s="405" t="str">
        <f t="shared" si="0"/>
        <v>COMUNICACIÓN ORAL Y ESCRITA ---- 4742</v>
      </c>
      <c r="D161" s="400">
        <v>32</v>
      </c>
      <c r="E161" s="400">
        <f t="shared" si="1"/>
        <v>12.8</v>
      </c>
      <c r="F161" s="401">
        <v>13</v>
      </c>
      <c r="G161" s="402">
        <f t="shared" si="3"/>
        <v>0.40625</v>
      </c>
      <c r="H161" s="403">
        <f>E71</f>
        <v>14</v>
      </c>
      <c r="I161" s="398">
        <f t="shared" si="2"/>
        <v>0.4375</v>
      </c>
      <c r="J161" s="399"/>
    </row>
    <row r="162" spans="1:10" ht="24.75" x14ac:dyDescent="0.25">
      <c r="A162" s="351"/>
      <c r="B162" s="392">
        <v>4</v>
      </c>
      <c r="C162" s="406" t="str">
        <f t="shared" si="0"/>
        <v>MÉTODOS DE INVESTIGACIÓN EN ADMINISTRACIÓN    -- NRC 4525</v>
      </c>
      <c r="D162" s="400">
        <v>48</v>
      </c>
      <c r="E162" s="400">
        <f t="shared" si="1"/>
        <v>19.200000000000003</v>
      </c>
      <c r="F162" s="401">
        <v>20</v>
      </c>
      <c r="G162" s="402">
        <f t="shared" si="3"/>
        <v>0.41666666666666663</v>
      </c>
      <c r="H162" s="403">
        <f>E137</f>
        <v>24</v>
      </c>
      <c r="I162" s="404">
        <f t="shared" si="2"/>
        <v>0.5</v>
      </c>
      <c r="J162" s="399"/>
    </row>
    <row r="163" spans="1:10" x14ac:dyDescent="0.25">
      <c r="A163" s="351"/>
      <c r="B163" s="392">
        <v>5</v>
      </c>
      <c r="C163" s="372" t="str">
        <f t="shared" si="0"/>
        <v>CONTABILIDAD BÁSICA --- NRC 4671</v>
      </c>
      <c r="D163" s="400">
        <v>64</v>
      </c>
      <c r="E163" s="400">
        <f t="shared" si="1"/>
        <v>25.6</v>
      </c>
      <c r="F163" s="401">
        <v>26</v>
      </c>
      <c r="G163" s="402">
        <f t="shared" si="3"/>
        <v>0.40625</v>
      </c>
      <c r="H163" s="403">
        <f>E140</f>
        <v>26</v>
      </c>
      <c r="I163" s="404">
        <f t="shared" si="2"/>
        <v>0.40625</v>
      </c>
      <c r="J163" s="399"/>
    </row>
    <row r="164" spans="1:10" x14ac:dyDescent="0.25">
      <c r="A164" s="351"/>
      <c r="B164" s="392">
        <v>6</v>
      </c>
      <c r="C164" s="407" t="str">
        <f t="shared" si="0"/>
        <v>TECNOLOGÍA DE LA INFORMACIÓN --- NRC --- 5626</v>
      </c>
      <c r="D164" s="400">
        <v>32</v>
      </c>
      <c r="E164" s="400">
        <f t="shared" si="1"/>
        <v>12.8</v>
      </c>
      <c r="F164" s="401">
        <v>13</v>
      </c>
      <c r="G164" s="402">
        <f t="shared" si="3"/>
        <v>0.40625</v>
      </c>
      <c r="H164" s="403">
        <f>E143</f>
        <v>14</v>
      </c>
      <c r="I164" s="404">
        <f t="shared" si="2"/>
        <v>0.4375</v>
      </c>
      <c r="J164" s="399"/>
    </row>
    <row r="165" spans="1:10" ht="15.75" thickBot="1" x14ac:dyDescent="0.3">
      <c r="A165" s="351"/>
      <c r="B165" s="408"/>
      <c r="C165" s="409"/>
      <c r="D165" s="410">
        <f>SUM(D159:D164)</f>
        <v>288</v>
      </c>
      <c r="E165" s="411">
        <f>SUM(E159:E164)</f>
        <v>115.2</v>
      </c>
      <c r="F165" s="411">
        <f>SUM(F159:F164)</f>
        <v>118</v>
      </c>
      <c r="G165" s="412">
        <f>AVERAGE(G159:G164)</f>
        <v>0.40972222222222215</v>
      </c>
      <c r="H165" s="411">
        <f>SUM(H159:H164)</f>
        <v>128</v>
      </c>
      <c r="I165" s="413">
        <f>AVERAGE(I159:I164)</f>
        <v>0.44791666666666669</v>
      </c>
      <c r="J165" s="414"/>
    </row>
    <row r="166" spans="1:10" x14ac:dyDescent="0.25">
      <c r="A166" s="8"/>
      <c r="B166" s="8"/>
      <c r="C166" s="8"/>
      <c r="D166" s="415"/>
      <c r="E166" s="9"/>
      <c r="F166" s="10"/>
      <c r="G166" s="416"/>
      <c r="H166" s="416"/>
      <c r="I166" s="8"/>
      <c r="J166" s="8"/>
    </row>
    <row r="167" spans="1:10" x14ac:dyDescent="0.25">
      <c r="A167" s="417" t="s">
        <v>78</v>
      </c>
      <c r="B167" s="418"/>
      <c r="C167" s="8"/>
      <c r="D167" s="8"/>
      <c r="E167" s="9"/>
      <c r="F167" s="10"/>
      <c r="G167" s="11"/>
      <c r="H167" s="11"/>
      <c r="I167" s="8"/>
      <c r="J167" s="8"/>
    </row>
    <row r="168" spans="1:10" x14ac:dyDescent="0.25">
      <c r="A168" s="8"/>
      <c r="B168" s="8"/>
      <c r="C168" s="8"/>
      <c r="D168" s="8"/>
      <c r="E168" s="9"/>
      <c r="F168" s="10"/>
      <c r="G168" s="11"/>
      <c r="H168" s="11"/>
      <c r="I168" s="8"/>
      <c r="J168" s="8"/>
    </row>
    <row r="169" spans="1:10" ht="15.75" thickBot="1" x14ac:dyDescent="0.3">
      <c r="A169" s="8"/>
      <c r="B169" s="8"/>
      <c r="C169" s="8"/>
      <c r="D169" s="8"/>
      <c r="E169" s="9"/>
      <c r="F169" s="10"/>
      <c r="G169" s="11"/>
      <c r="H169" s="11"/>
      <c r="I169" s="8"/>
      <c r="J169" s="8"/>
    </row>
    <row r="170" spans="1:10" ht="25.5" thickBot="1" x14ac:dyDescent="0.3">
      <c r="A170" s="8"/>
      <c r="B170" s="8"/>
      <c r="C170" s="419" t="s">
        <v>79</v>
      </c>
      <c r="D170" s="420" t="s">
        <v>80</v>
      </c>
      <c r="E170" s="421"/>
      <c r="F170" s="422" t="s">
        <v>81</v>
      </c>
      <c r="G170" s="422" t="s">
        <v>82</v>
      </c>
      <c r="H170" s="422" t="s">
        <v>83</v>
      </c>
      <c r="I170" s="423" t="s">
        <v>84</v>
      </c>
      <c r="J170" s="418"/>
    </row>
    <row r="171" spans="1:10" ht="30" customHeight="1" x14ac:dyDescent="0.25">
      <c r="A171" s="8"/>
      <c r="B171" s="8"/>
      <c r="C171" s="424" t="str">
        <f t="shared" ref="C171:C176" si="4">C159</f>
        <v>INTRODUCCIÓN A LA ADMINISTRACIÓN --   -- NRC -  4518</v>
      </c>
      <c r="D171" s="425">
        <f t="shared" ref="D171:D176" si="5">H159</f>
        <v>24</v>
      </c>
      <c r="E171" s="426"/>
      <c r="F171" s="425">
        <v>2</v>
      </c>
      <c r="G171" s="425">
        <f t="shared" ref="G171:G176" si="6">D171-F171</f>
        <v>22</v>
      </c>
      <c r="H171" s="425">
        <v>1</v>
      </c>
      <c r="I171" s="427">
        <f>D171/3</f>
        <v>8</v>
      </c>
      <c r="J171" s="418"/>
    </row>
    <row r="172" spans="1:10" ht="20.100000000000001" customHeight="1" x14ac:dyDescent="0.25">
      <c r="A172" s="8"/>
      <c r="B172" s="8"/>
      <c r="C172" s="428" t="str">
        <f t="shared" si="4"/>
        <v>MATEMÁTICA APLICADA ----- NRC 4666</v>
      </c>
      <c r="D172" s="429">
        <f t="shared" si="5"/>
        <v>26</v>
      </c>
      <c r="E172" s="430"/>
      <c r="F172" s="429">
        <v>2</v>
      </c>
      <c r="G172" s="429">
        <f t="shared" si="6"/>
        <v>24</v>
      </c>
      <c r="H172" s="429">
        <v>1</v>
      </c>
      <c r="I172" s="431">
        <f>I171</f>
        <v>8</v>
      </c>
      <c r="J172" s="418"/>
    </row>
    <row r="173" spans="1:10" ht="20.100000000000001" customHeight="1" x14ac:dyDescent="0.25">
      <c r="A173" s="8"/>
      <c r="B173" s="8"/>
      <c r="C173" s="432" t="str">
        <f t="shared" si="4"/>
        <v>COMUNICACIÓN ORAL Y ESCRITA ---- 4742</v>
      </c>
      <c r="D173" s="429">
        <f t="shared" si="5"/>
        <v>14</v>
      </c>
      <c r="E173" s="430"/>
      <c r="F173" s="429">
        <v>2</v>
      </c>
      <c r="G173" s="429">
        <f t="shared" si="6"/>
        <v>12</v>
      </c>
      <c r="H173" s="429">
        <v>1</v>
      </c>
      <c r="I173" s="431">
        <f>I172</f>
        <v>8</v>
      </c>
      <c r="J173" s="418"/>
    </row>
    <row r="174" spans="1:10" ht="32.1" customHeight="1" x14ac:dyDescent="0.25">
      <c r="A174" s="8"/>
      <c r="B174" s="8"/>
      <c r="C174" s="433" t="str">
        <f t="shared" si="4"/>
        <v>MÉTODOS DE INVESTIGACIÓN EN ADMINISTRACIÓN    -- NRC 4525</v>
      </c>
      <c r="D174" s="429">
        <f t="shared" si="5"/>
        <v>24</v>
      </c>
      <c r="E174" s="430"/>
      <c r="F174" s="429">
        <v>2</v>
      </c>
      <c r="G174" s="429">
        <f t="shared" si="6"/>
        <v>22</v>
      </c>
      <c r="H174" s="429">
        <v>1</v>
      </c>
      <c r="I174" s="431">
        <f>I173</f>
        <v>8</v>
      </c>
      <c r="J174" s="418"/>
    </row>
    <row r="175" spans="1:10" ht="20.100000000000001" customHeight="1" x14ac:dyDescent="0.25">
      <c r="A175" s="8"/>
      <c r="B175" s="8"/>
      <c r="C175" s="434" t="str">
        <f t="shared" si="4"/>
        <v>CONTABILIDAD BÁSICA --- NRC 4671</v>
      </c>
      <c r="D175" s="429">
        <f t="shared" si="5"/>
        <v>26</v>
      </c>
      <c r="E175" s="430"/>
      <c r="F175" s="429">
        <v>2</v>
      </c>
      <c r="G175" s="429">
        <f t="shared" si="6"/>
        <v>24</v>
      </c>
      <c r="H175" s="429">
        <v>1</v>
      </c>
      <c r="I175" s="431">
        <f>I174</f>
        <v>8</v>
      </c>
      <c r="J175" s="418"/>
    </row>
    <row r="176" spans="1:10" ht="20.100000000000001" customHeight="1" thickBot="1" x14ac:dyDescent="0.3">
      <c r="A176" s="8"/>
      <c r="B176" s="8"/>
      <c r="C176" s="435" t="str">
        <f t="shared" si="4"/>
        <v>TECNOLOGÍA DE LA INFORMACIÓN --- NRC --- 5626</v>
      </c>
      <c r="D176" s="436">
        <f t="shared" si="5"/>
        <v>14</v>
      </c>
      <c r="E176" s="437"/>
      <c r="F176" s="436">
        <v>2</v>
      </c>
      <c r="G176" s="436">
        <f t="shared" si="6"/>
        <v>12</v>
      </c>
      <c r="H176" s="436">
        <v>1</v>
      </c>
      <c r="I176" s="438">
        <f>I175</f>
        <v>8</v>
      </c>
      <c r="J176" s="418"/>
    </row>
    <row r="177" spans="1:10" x14ac:dyDescent="0.25">
      <c r="A177" s="418"/>
      <c r="B177" s="418"/>
      <c r="C177" s="418"/>
      <c r="D177" s="418"/>
      <c r="E177" s="439"/>
      <c r="F177" s="418"/>
      <c r="G177" s="418"/>
      <c r="H177" s="418"/>
      <c r="I177" s="418"/>
      <c r="J177" s="418"/>
    </row>
    <row r="178" spans="1:10" x14ac:dyDescent="0.25">
      <c r="A178" s="8"/>
      <c r="B178" s="8"/>
      <c r="C178" s="418"/>
      <c r="D178" s="418"/>
      <c r="E178" s="439"/>
      <c r="F178" s="418"/>
      <c r="G178" s="418"/>
      <c r="H178" s="418"/>
      <c r="I178" s="418"/>
      <c r="J178" s="418"/>
    </row>
    <row r="179" spans="1:10" x14ac:dyDescent="0.25">
      <c r="A179" s="8"/>
      <c r="B179" s="8"/>
      <c r="C179" s="8" t="s">
        <v>85</v>
      </c>
      <c r="D179" s="8"/>
      <c r="E179" s="9"/>
      <c r="F179" s="10"/>
      <c r="G179" s="11"/>
      <c r="H179" s="11"/>
      <c r="I179" s="8"/>
      <c r="J179" s="8"/>
    </row>
    <row r="180" spans="1:10" x14ac:dyDescent="0.25">
      <c r="A180" s="8"/>
      <c r="B180" s="8"/>
      <c r="C180" s="383" t="s">
        <v>86</v>
      </c>
      <c r="D180" s="8"/>
      <c r="E180" s="9"/>
      <c r="F180" s="10"/>
      <c r="G180" s="11"/>
      <c r="H180" s="11"/>
      <c r="I180" s="8"/>
      <c r="J180" s="8"/>
    </row>
    <row r="181" spans="1:10" x14ac:dyDescent="0.25">
      <c r="A181" s="351"/>
      <c r="B181" s="351"/>
      <c r="C181" s="351"/>
      <c r="D181" s="351"/>
      <c r="E181" s="351"/>
      <c r="F181" s="351"/>
      <c r="G181" s="351"/>
      <c r="H181" s="351"/>
      <c r="I181" s="351"/>
      <c r="J181" s="351"/>
    </row>
    <row r="182" spans="1:10" x14ac:dyDescent="0.25">
      <c r="A182" s="351"/>
      <c r="B182" s="351"/>
      <c r="C182" s="351"/>
      <c r="D182" s="351"/>
      <c r="E182" s="351"/>
      <c r="F182" s="351"/>
      <c r="G182" s="351"/>
      <c r="H182" s="351"/>
      <c r="I182" s="351"/>
      <c r="J182" s="351"/>
    </row>
    <row r="183" spans="1:10" x14ac:dyDescent="0.25">
      <c r="A183" s="351"/>
      <c r="B183" s="351"/>
      <c r="C183" s="351"/>
      <c r="D183" s="351"/>
      <c r="E183" s="351"/>
      <c r="F183" s="351"/>
      <c r="G183" s="351"/>
      <c r="H183" s="351"/>
      <c r="I183" s="351"/>
      <c r="J183" s="351"/>
    </row>
    <row r="184" spans="1:10" x14ac:dyDescent="0.25">
      <c r="A184" s="351"/>
      <c r="B184" s="351"/>
      <c r="C184" s="351"/>
      <c r="D184" s="351"/>
      <c r="E184" s="351"/>
      <c r="F184" s="351"/>
      <c r="G184" s="351"/>
      <c r="H184" s="351"/>
      <c r="I184" s="351"/>
      <c r="J184" s="351"/>
    </row>
    <row r="185" spans="1:10" x14ac:dyDescent="0.25">
      <c r="A185" s="149"/>
      <c r="B185" s="149"/>
      <c r="C185" s="440"/>
      <c r="F185" s="442"/>
      <c r="G185" s="442"/>
      <c r="H185" s="149"/>
      <c r="I185" s="149"/>
      <c r="J185" s="149"/>
    </row>
  </sheetData>
  <mergeCells count="124">
    <mergeCell ref="C147:J147"/>
    <mergeCell ref="A156:C156"/>
    <mergeCell ref="A136:J136"/>
    <mergeCell ref="A137:A143"/>
    <mergeCell ref="B137:B139"/>
    <mergeCell ref="C137:C139"/>
    <mergeCell ref="D137:D139"/>
    <mergeCell ref="B140:B141"/>
    <mergeCell ref="C140:C141"/>
    <mergeCell ref="D140:D143"/>
    <mergeCell ref="A127:J127"/>
    <mergeCell ref="A128:A135"/>
    <mergeCell ref="B128:B130"/>
    <mergeCell ref="C128:C130"/>
    <mergeCell ref="D128:D130"/>
    <mergeCell ref="B131:B132"/>
    <mergeCell ref="C131:C132"/>
    <mergeCell ref="D131:D135"/>
    <mergeCell ref="B134:B135"/>
    <mergeCell ref="C134:C135"/>
    <mergeCell ref="A119:J119"/>
    <mergeCell ref="A120:A126"/>
    <mergeCell ref="B120:B122"/>
    <mergeCell ref="C120:C122"/>
    <mergeCell ref="D120:D122"/>
    <mergeCell ref="D123:D126"/>
    <mergeCell ref="A109:J109"/>
    <mergeCell ref="A110:A118"/>
    <mergeCell ref="B110:B113"/>
    <mergeCell ref="C110:C113"/>
    <mergeCell ref="D110:D113"/>
    <mergeCell ref="B114:B116"/>
    <mergeCell ref="C114:C116"/>
    <mergeCell ref="D114:D118"/>
    <mergeCell ref="B117:B118"/>
    <mergeCell ref="C117:C118"/>
    <mergeCell ref="C100:C101"/>
    <mergeCell ref="A102:J102"/>
    <mergeCell ref="A103:A108"/>
    <mergeCell ref="B103:B105"/>
    <mergeCell ref="C103:C105"/>
    <mergeCell ref="D103:D105"/>
    <mergeCell ref="D106:D108"/>
    <mergeCell ref="B92:J92"/>
    <mergeCell ref="A93:J93"/>
    <mergeCell ref="A94:A101"/>
    <mergeCell ref="B94:B96"/>
    <mergeCell ref="C94:C96"/>
    <mergeCell ref="D94:D96"/>
    <mergeCell ref="B97:B98"/>
    <mergeCell ref="C97:C98"/>
    <mergeCell ref="D97:D101"/>
    <mergeCell ref="B100:B101"/>
    <mergeCell ref="A84:J84"/>
    <mergeCell ref="A85:A90"/>
    <mergeCell ref="B85:B87"/>
    <mergeCell ref="C85:C87"/>
    <mergeCell ref="D85:D87"/>
    <mergeCell ref="D88:D90"/>
    <mergeCell ref="A77:A82"/>
    <mergeCell ref="B77:B79"/>
    <mergeCell ref="C77:C79"/>
    <mergeCell ref="D77:D79"/>
    <mergeCell ref="D80:D82"/>
    <mergeCell ref="A83:J83"/>
    <mergeCell ref="A65:A71"/>
    <mergeCell ref="B65:B67"/>
    <mergeCell ref="C65:C67"/>
    <mergeCell ref="D65:D67"/>
    <mergeCell ref="B68:B69"/>
    <mergeCell ref="C68:C69"/>
    <mergeCell ref="D68:D71"/>
    <mergeCell ref="A55:J55"/>
    <mergeCell ref="B56:B58"/>
    <mergeCell ref="B59:B60"/>
    <mergeCell ref="B62:B63"/>
    <mergeCell ref="C62:C63"/>
    <mergeCell ref="A64:J64"/>
    <mergeCell ref="A47:J47"/>
    <mergeCell ref="A48:A54"/>
    <mergeCell ref="B48:B50"/>
    <mergeCell ref="C48:C50"/>
    <mergeCell ref="D48:D50"/>
    <mergeCell ref="D51:D54"/>
    <mergeCell ref="B53:B54"/>
    <mergeCell ref="A37:J37"/>
    <mergeCell ref="A38:A46"/>
    <mergeCell ref="B38:B41"/>
    <mergeCell ref="C38:C41"/>
    <mergeCell ref="D38:D41"/>
    <mergeCell ref="B42:B44"/>
    <mergeCell ref="C42:C44"/>
    <mergeCell ref="D42:D46"/>
    <mergeCell ref="B45:B46"/>
    <mergeCell ref="A30:J30"/>
    <mergeCell ref="A31:A36"/>
    <mergeCell ref="B31:B33"/>
    <mergeCell ref="C31:C33"/>
    <mergeCell ref="D31:D33"/>
    <mergeCell ref="D34:D36"/>
    <mergeCell ref="A21:J21"/>
    <mergeCell ref="A22:A29"/>
    <mergeCell ref="B22:B24"/>
    <mergeCell ref="C22:C24"/>
    <mergeCell ref="D22:D24"/>
    <mergeCell ref="B25:B26"/>
    <mergeCell ref="C25:C26"/>
    <mergeCell ref="D25:D29"/>
    <mergeCell ref="B28:B29"/>
    <mergeCell ref="C28:C29"/>
    <mergeCell ref="A14:J14"/>
    <mergeCell ref="A15:A20"/>
    <mergeCell ref="B15:B17"/>
    <mergeCell ref="C15:C17"/>
    <mergeCell ref="D15:D17"/>
    <mergeCell ref="D18:D20"/>
    <mergeCell ref="A2:J2"/>
    <mergeCell ref="A3:J3"/>
    <mergeCell ref="A4:J4"/>
    <mergeCell ref="A8:A13"/>
    <mergeCell ref="B8:B10"/>
    <mergeCell ref="C8:C10"/>
    <mergeCell ref="D8:D10"/>
    <mergeCell ref="D11:D13"/>
  </mergeCells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B697-43A7-4AF2-AB8A-5885E3F6DFA7}">
  <sheetPr>
    <pageSetUpPr fitToPage="1"/>
  </sheetPr>
  <dimension ref="A1:J181"/>
  <sheetViews>
    <sheetView topLeftCell="A70" zoomScale="78" zoomScaleNormal="78" workbookViewId="0">
      <selection activeCell="C82" sqref="C82"/>
    </sheetView>
  </sheetViews>
  <sheetFormatPr baseColWidth="10" defaultRowHeight="15" x14ac:dyDescent="0.25"/>
  <cols>
    <col min="1" max="1" width="10.140625" customWidth="1"/>
    <col min="2" max="2" width="13.42578125" customWidth="1"/>
    <col min="3" max="3" width="35.7109375" customWidth="1"/>
    <col min="4" max="4" width="28.5703125" customWidth="1"/>
    <col min="5" max="5" width="12.42578125" customWidth="1"/>
    <col min="6" max="6" width="11.85546875" customWidth="1"/>
    <col min="7" max="7" width="30" customWidth="1"/>
    <col min="8" max="8" width="15" customWidth="1"/>
    <col min="9" max="9" width="28.85546875" customWidth="1"/>
    <col min="10" max="10" width="28.7109375" customWidth="1"/>
  </cols>
  <sheetData>
    <row r="1" spans="1:10" x14ac:dyDescent="0.25">
      <c r="A1" s="1"/>
      <c r="B1" s="1"/>
      <c r="C1" s="1"/>
      <c r="D1" s="1"/>
      <c r="E1" s="2"/>
      <c r="F1" s="1"/>
      <c r="G1" s="1"/>
      <c r="H1" s="1"/>
      <c r="I1" s="1"/>
      <c r="J1" s="1"/>
    </row>
    <row r="2" spans="1:10" ht="18.75" x14ac:dyDescent="0.3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/>
      <c r="B5" s="5"/>
      <c r="C5" s="5"/>
      <c r="D5" s="5"/>
      <c r="E5" s="6"/>
      <c r="F5" s="7"/>
      <c r="G5" s="5"/>
      <c r="H5" s="5"/>
      <c r="I5" s="5"/>
      <c r="J5" s="5"/>
    </row>
    <row r="6" spans="1:10" ht="15.75" thickBot="1" x14ac:dyDescent="0.3">
      <c r="A6" s="8"/>
      <c r="B6" s="8"/>
      <c r="C6" s="8"/>
      <c r="D6" s="8"/>
      <c r="E6" s="9"/>
      <c r="F6" s="10"/>
      <c r="G6" s="11"/>
      <c r="H6" s="11"/>
      <c r="I6" s="8"/>
      <c r="J6" s="8"/>
    </row>
    <row r="7" spans="1:10" ht="37.5" thickBot="1" x14ac:dyDescent="0.3">
      <c r="A7" s="234" t="s">
        <v>3</v>
      </c>
      <c r="B7" s="235" t="s">
        <v>4</v>
      </c>
      <c r="C7" s="236" t="s">
        <v>5</v>
      </c>
      <c r="D7" s="237" t="s">
        <v>6</v>
      </c>
      <c r="E7" s="238" t="s">
        <v>7</v>
      </c>
      <c r="F7" s="239" t="s">
        <v>8</v>
      </c>
      <c r="G7" s="236" t="s">
        <v>9</v>
      </c>
      <c r="H7" s="236" t="s">
        <v>10</v>
      </c>
      <c r="I7" s="236" t="s">
        <v>11</v>
      </c>
      <c r="J7" s="240" t="s">
        <v>12</v>
      </c>
    </row>
    <row r="8" spans="1:10" x14ac:dyDescent="0.25">
      <c r="A8" s="302">
        <v>1</v>
      </c>
      <c r="B8" s="20" t="s">
        <v>100</v>
      </c>
      <c r="C8" s="21" t="s">
        <v>99</v>
      </c>
      <c r="D8" s="22">
        <v>44800</v>
      </c>
      <c r="E8" s="23">
        <f>F10</f>
        <v>3</v>
      </c>
      <c r="F8" s="24"/>
      <c r="G8" s="25">
        <v>1</v>
      </c>
      <c r="H8" s="26" t="s">
        <v>16</v>
      </c>
      <c r="I8" s="27"/>
      <c r="J8" s="141" t="s">
        <v>17</v>
      </c>
    </row>
    <row r="9" spans="1:10" x14ac:dyDescent="0.25">
      <c r="A9" s="29"/>
      <c r="B9" s="30"/>
      <c r="C9" s="31"/>
      <c r="D9" s="32"/>
      <c r="E9" s="33"/>
      <c r="F9" s="33"/>
      <c r="G9" s="34"/>
      <c r="H9" s="35"/>
      <c r="I9" s="35">
        <v>0.15</v>
      </c>
      <c r="J9" s="249" t="s">
        <v>18</v>
      </c>
    </row>
    <row r="10" spans="1:10" ht="15.75" thickBot="1" x14ac:dyDescent="0.3">
      <c r="A10" s="29"/>
      <c r="B10" s="37"/>
      <c r="C10" s="38"/>
      <c r="D10" s="39"/>
      <c r="E10" s="40"/>
      <c r="F10" s="40">
        <f>G8+G10</f>
        <v>3</v>
      </c>
      <c r="G10" s="41">
        <v>2</v>
      </c>
      <c r="H10" s="42" t="s">
        <v>16</v>
      </c>
      <c r="I10" s="43"/>
      <c r="J10" s="476" t="s">
        <v>48</v>
      </c>
    </row>
    <row r="11" spans="1:10" ht="27.95" customHeight="1" thickTop="1" x14ac:dyDescent="0.25">
      <c r="A11" s="29"/>
      <c r="B11" s="90" t="s">
        <v>94</v>
      </c>
      <c r="C11" s="46" t="s">
        <v>98</v>
      </c>
      <c r="D11" s="47">
        <f>D8+1</f>
        <v>44801</v>
      </c>
      <c r="E11" s="48">
        <f>F11</f>
        <v>3</v>
      </c>
      <c r="F11" s="48">
        <f>G11</f>
        <v>3</v>
      </c>
      <c r="G11" s="49">
        <v>3</v>
      </c>
      <c r="H11" s="50" t="s">
        <v>16</v>
      </c>
      <c r="I11" s="46"/>
      <c r="J11" s="93" t="s">
        <v>22</v>
      </c>
    </row>
    <row r="12" spans="1:10" x14ac:dyDescent="0.25">
      <c r="A12" s="52"/>
      <c r="B12" s="53"/>
      <c r="C12" s="54"/>
      <c r="D12" s="55"/>
      <c r="E12" s="56"/>
      <c r="F12" s="56"/>
      <c r="G12" s="57"/>
      <c r="H12" s="54"/>
      <c r="I12" s="54"/>
      <c r="J12" s="96" t="s">
        <v>23</v>
      </c>
    </row>
    <row r="13" spans="1:10" ht="31.5" customHeight="1" thickBot="1" x14ac:dyDescent="0.3">
      <c r="A13" s="59"/>
      <c r="B13" s="60" t="s">
        <v>97</v>
      </c>
      <c r="C13" s="495" t="s">
        <v>96</v>
      </c>
      <c r="D13" s="62"/>
      <c r="E13" s="63">
        <f>G13</f>
        <v>2</v>
      </c>
      <c r="F13" s="63">
        <f>G13</f>
        <v>2</v>
      </c>
      <c r="G13" s="64">
        <v>2</v>
      </c>
      <c r="H13" s="65" t="s">
        <v>16</v>
      </c>
      <c r="I13" s="61"/>
      <c r="J13" s="101" t="s">
        <v>26</v>
      </c>
    </row>
    <row r="14" spans="1:10" ht="15.75" thickBot="1" x14ac:dyDescent="0.3">
      <c r="A14" s="67"/>
      <c r="B14" s="68"/>
      <c r="C14" s="68"/>
      <c r="D14" s="68"/>
      <c r="E14" s="68"/>
      <c r="F14" s="68"/>
      <c r="G14" s="68"/>
      <c r="H14" s="68"/>
      <c r="I14" s="68"/>
      <c r="J14" s="69"/>
    </row>
    <row r="15" spans="1:10" x14ac:dyDescent="0.25">
      <c r="A15" s="326">
        <v>2</v>
      </c>
      <c r="B15" s="71" t="str">
        <f>B8</f>
        <v>RODRIGO GODOY</v>
      </c>
      <c r="C15" s="72" t="str">
        <f>C8</f>
        <v>LEGISLACIÓN MERCANTIL  -- NRC 5276</v>
      </c>
      <c r="D15" s="73">
        <f>D8+7</f>
        <v>44807</v>
      </c>
      <c r="E15" s="74">
        <f>E8+F15</f>
        <v>6</v>
      </c>
      <c r="F15" s="75">
        <f>G15+G17</f>
        <v>3</v>
      </c>
      <c r="G15" s="75">
        <v>1</v>
      </c>
      <c r="H15" s="76" t="s">
        <v>16</v>
      </c>
      <c r="I15" s="77"/>
      <c r="J15" s="141" t="s">
        <v>17</v>
      </c>
    </row>
    <row r="16" spans="1:10" x14ac:dyDescent="0.25">
      <c r="A16" s="78"/>
      <c r="B16" s="79"/>
      <c r="C16" s="80"/>
      <c r="D16" s="55"/>
      <c r="E16" s="33"/>
      <c r="F16" s="81"/>
      <c r="G16" s="82"/>
      <c r="H16" s="35"/>
      <c r="I16" s="494"/>
      <c r="J16" s="249" t="s">
        <v>18</v>
      </c>
    </row>
    <row r="17" spans="1:10" ht="15.75" thickBot="1" x14ac:dyDescent="0.3">
      <c r="A17" s="78"/>
      <c r="B17" s="84"/>
      <c r="C17" s="219"/>
      <c r="D17" s="85"/>
      <c r="E17" s="86"/>
      <c r="F17" s="87"/>
      <c r="G17" s="87">
        <v>2</v>
      </c>
      <c r="H17" s="88" t="s">
        <v>16</v>
      </c>
      <c r="I17" s="89"/>
      <c r="J17" s="476" t="s">
        <v>48</v>
      </c>
    </row>
    <row r="18" spans="1:10" ht="27.95" customHeight="1" thickTop="1" x14ac:dyDescent="0.25">
      <c r="A18" s="78"/>
      <c r="B18" s="90" t="str">
        <f>B11</f>
        <v>TAMARA ARMAS</v>
      </c>
      <c r="C18" s="92" t="str">
        <f>C11</f>
        <v>PROCESO ADMINSTRATIVO --- 4662</v>
      </c>
      <c r="D18" s="47">
        <f>D15+1</f>
        <v>44808</v>
      </c>
      <c r="E18" s="48">
        <f>E11+F18</f>
        <v>6</v>
      </c>
      <c r="F18" s="48">
        <f>G18</f>
        <v>3</v>
      </c>
      <c r="G18" s="49">
        <v>3</v>
      </c>
      <c r="H18" s="90" t="s">
        <v>16</v>
      </c>
      <c r="I18" s="92"/>
      <c r="J18" s="93" t="s">
        <v>22</v>
      </c>
    </row>
    <row r="19" spans="1:10" x14ac:dyDescent="0.25">
      <c r="A19" s="78"/>
      <c r="B19" s="94"/>
      <c r="C19" s="94"/>
      <c r="D19" s="55"/>
      <c r="E19" s="56"/>
      <c r="F19" s="95"/>
      <c r="G19" s="57"/>
      <c r="H19" s="94"/>
      <c r="I19" s="94">
        <v>0.15</v>
      </c>
      <c r="J19" s="96" t="s">
        <v>23</v>
      </c>
    </row>
    <row r="20" spans="1:10" ht="30" customHeight="1" thickBot="1" x14ac:dyDescent="0.3">
      <c r="A20" s="97"/>
      <c r="B20" s="98" t="str">
        <f>B13</f>
        <v>NN</v>
      </c>
      <c r="C20" s="61" t="str">
        <f>C13</f>
        <v>CONTEXTOS E INTERCULTURALIDAD -- 4744</v>
      </c>
      <c r="D20" s="62"/>
      <c r="E20" s="100">
        <f>E13+F20</f>
        <v>4</v>
      </c>
      <c r="F20" s="64">
        <f>G20</f>
        <v>2</v>
      </c>
      <c r="G20" s="64">
        <v>2</v>
      </c>
      <c r="H20" s="65" t="s">
        <v>16</v>
      </c>
      <c r="I20" s="61"/>
      <c r="J20" s="101" t="s">
        <v>26</v>
      </c>
    </row>
    <row r="21" spans="1:10" ht="15.75" thickBot="1" x14ac:dyDescent="0.3">
      <c r="A21" s="67"/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24" x14ac:dyDescent="0.25">
      <c r="A22" s="302">
        <v>3</v>
      </c>
      <c r="B22" s="20" t="str">
        <f>B15</f>
        <v>RODRIGO GODOY</v>
      </c>
      <c r="C22" s="21" t="str">
        <f>C15</f>
        <v>LEGISLACIÓN MERCANTIL  -- NRC 5276</v>
      </c>
      <c r="D22" s="22">
        <f>D15+7</f>
        <v>44814</v>
      </c>
      <c r="E22" s="23">
        <f>E15+G22+G24</f>
        <v>9</v>
      </c>
      <c r="F22" s="102">
        <f>F10+F15+G22</f>
        <v>7</v>
      </c>
      <c r="G22" s="25">
        <v>1</v>
      </c>
      <c r="H22" s="103" t="s">
        <v>29</v>
      </c>
      <c r="I22" s="27"/>
      <c r="J22" s="141" t="s">
        <v>17</v>
      </c>
    </row>
    <row r="23" spans="1:10" x14ac:dyDescent="0.25">
      <c r="A23" s="29"/>
      <c r="B23" s="30"/>
      <c r="C23" s="31"/>
      <c r="D23" s="32"/>
      <c r="E23" s="33"/>
      <c r="F23" s="104"/>
      <c r="G23" s="34"/>
      <c r="H23" s="35"/>
      <c r="I23" s="35">
        <v>0.15</v>
      </c>
      <c r="J23" s="249" t="s">
        <v>18</v>
      </c>
    </row>
    <row r="24" spans="1:10" ht="15.75" thickBot="1" x14ac:dyDescent="0.3">
      <c r="A24" s="29"/>
      <c r="B24" s="37"/>
      <c r="C24" s="38"/>
      <c r="D24" s="39"/>
      <c r="E24" s="105"/>
      <c r="F24" s="40">
        <f>G22+G24</f>
        <v>3</v>
      </c>
      <c r="G24" s="41">
        <v>2</v>
      </c>
      <c r="H24" s="42" t="s">
        <v>16</v>
      </c>
      <c r="I24" s="43"/>
      <c r="J24" s="476" t="s">
        <v>48</v>
      </c>
    </row>
    <row r="25" spans="1:10" ht="24.75" thickTop="1" x14ac:dyDescent="0.25">
      <c r="A25" s="29"/>
      <c r="B25" s="106" t="str">
        <f>B18</f>
        <v>TAMARA ARMAS</v>
      </c>
      <c r="C25" s="112" t="str">
        <f>C18</f>
        <v>PROCESO ADMINSTRATIVO --- 4662</v>
      </c>
      <c r="D25" s="47">
        <f>+D18+7</f>
        <v>44815</v>
      </c>
      <c r="E25" s="108"/>
      <c r="F25" s="109">
        <f>E18+G25</f>
        <v>7</v>
      </c>
      <c r="G25" s="49">
        <v>1</v>
      </c>
      <c r="H25" s="110" t="s">
        <v>29</v>
      </c>
      <c r="I25" s="46"/>
      <c r="J25" s="93" t="s">
        <v>30</v>
      </c>
    </row>
    <row r="26" spans="1:10" x14ac:dyDescent="0.25">
      <c r="A26" s="29"/>
      <c r="B26" s="111"/>
      <c r="C26" s="493"/>
      <c r="D26" s="32"/>
      <c r="E26" s="113">
        <f>E18+F26</f>
        <v>9</v>
      </c>
      <c r="F26" s="113">
        <f>G25+G26</f>
        <v>3</v>
      </c>
      <c r="G26" s="114">
        <v>2</v>
      </c>
      <c r="H26" s="35" t="s">
        <v>16</v>
      </c>
      <c r="I26" s="135"/>
      <c r="J26" s="169" t="s">
        <v>31</v>
      </c>
    </row>
    <row r="27" spans="1:10" x14ac:dyDescent="0.25">
      <c r="A27" s="29"/>
      <c r="B27" s="331"/>
      <c r="C27" s="35"/>
      <c r="D27" s="32"/>
      <c r="E27" s="33"/>
      <c r="F27" s="33"/>
      <c r="G27" s="81"/>
      <c r="H27" s="35"/>
      <c r="I27" s="35">
        <v>0.15</v>
      </c>
      <c r="J27" s="249" t="s">
        <v>23</v>
      </c>
    </row>
    <row r="28" spans="1:10" x14ac:dyDescent="0.25">
      <c r="A28" s="29"/>
      <c r="B28" s="30" t="str">
        <f>B20</f>
        <v>NN</v>
      </c>
      <c r="C28" s="492" t="str">
        <f>C20</f>
        <v>CONTEXTOS E INTERCULTURALIDAD -- 4744</v>
      </c>
      <c r="D28" s="32"/>
      <c r="E28" s="491"/>
      <c r="F28" s="490">
        <f>G28+G29</f>
        <v>2</v>
      </c>
      <c r="G28" s="179">
        <v>1</v>
      </c>
      <c r="H28" s="35" t="s">
        <v>16</v>
      </c>
      <c r="I28" s="99"/>
      <c r="J28" s="181" t="s">
        <v>32</v>
      </c>
    </row>
    <row r="29" spans="1:10" ht="24.75" thickBot="1" x14ac:dyDescent="0.3">
      <c r="A29" s="59"/>
      <c r="B29" s="183"/>
      <c r="C29" s="489"/>
      <c r="D29" s="62"/>
      <c r="E29" s="63">
        <f>E20+F28</f>
        <v>6</v>
      </c>
      <c r="F29" s="128">
        <f>E20+F28</f>
        <v>6</v>
      </c>
      <c r="G29" s="64">
        <v>1</v>
      </c>
      <c r="H29" s="129" t="s">
        <v>29</v>
      </c>
      <c r="I29" s="61"/>
      <c r="J29" s="101" t="s">
        <v>33</v>
      </c>
    </row>
    <row r="30" spans="1:10" ht="15.75" thickBot="1" x14ac:dyDescent="0.3">
      <c r="A30" s="130"/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0" x14ac:dyDescent="0.25">
      <c r="A31" s="302">
        <v>4</v>
      </c>
      <c r="B31" s="71" t="str">
        <f>B22</f>
        <v>RODRIGO GODOY</v>
      </c>
      <c r="C31" s="21" t="str">
        <f>C22</f>
        <v>LEGISLACIÓN MERCANTIL  -- NRC 5276</v>
      </c>
      <c r="D31" s="22">
        <f>D22+7</f>
        <v>44821</v>
      </c>
      <c r="E31" s="23">
        <f>E22+F33</f>
        <v>12</v>
      </c>
      <c r="F31" s="133"/>
      <c r="G31" s="25">
        <v>1</v>
      </c>
      <c r="H31" s="26" t="s">
        <v>16</v>
      </c>
      <c r="I31" s="27"/>
      <c r="J31" s="141" t="s">
        <v>17</v>
      </c>
    </row>
    <row r="32" spans="1:10" x14ac:dyDescent="0.25">
      <c r="A32" s="29"/>
      <c r="B32" s="79"/>
      <c r="C32" s="31"/>
      <c r="D32" s="32"/>
      <c r="E32" s="33"/>
      <c r="F32" s="104"/>
      <c r="G32" s="34"/>
      <c r="H32" s="35"/>
      <c r="I32" s="35">
        <v>0.15</v>
      </c>
      <c r="J32" s="249" t="s">
        <v>18</v>
      </c>
    </row>
    <row r="33" spans="1:10" ht="15.75" thickBot="1" x14ac:dyDescent="0.3">
      <c r="A33" s="29"/>
      <c r="B33" s="84"/>
      <c r="C33" s="38"/>
      <c r="D33" s="39"/>
      <c r="E33" s="105"/>
      <c r="F33" s="41">
        <f>G31+G33</f>
        <v>3</v>
      </c>
      <c r="G33" s="41">
        <v>2</v>
      </c>
      <c r="H33" s="42" t="s">
        <v>16</v>
      </c>
      <c r="I33" s="43"/>
      <c r="J33" s="476" t="s">
        <v>48</v>
      </c>
    </row>
    <row r="34" spans="1:10" ht="27.95" customHeight="1" thickTop="1" x14ac:dyDescent="0.25">
      <c r="A34" s="29"/>
      <c r="B34" s="50" t="str">
        <f>B25</f>
        <v>TAMARA ARMAS</v>
      </c>
      <c r="C34" s="46" t="str">
        <f>C25</f>
        <v>PROCESO ADMINSTRATIVO --- 4662</v>
      </c>
      <c r="D34" s="47">
        <f>D25+7</f>
        <v>44822</v>
      </c>
      <c r="E34" s="48">
        <f>E26+F34</f>
        <v>12</v>
      </c>
      <c r="F34" s="48">
        <f>G34</f>
        <v>3</v>
      </c>
      <c r="G34" s="49">
        <v>3</v>
      </c>
      <c r="H34" s="50" t="s">
        <v>16</v>
      </c>
      <c r="I34" s="46"/>
      <c r="J34" s="93" t="s">
        <v>22</v>
      </c>
    </row>
    <row r="35" spans="1:10" x14ac:dyDescent="0.25">
      <c r="A35" s="52"/>
      <c r="B35" s="54"/>
      <c r="C35" s="54"/>
      <c r="D35" s="55"/>
      <c r="E35" s="56"/>
      <c r="F35" s="56"/>
      <c r="G35" s="57"/>
      <c r="H35" s="54"/>
      <c r="I35" s="54">
        <v>0.15</v>
      </c>
      <c r="J35" s="96" t="s">
        <v>23</v>
      </c>
    </row>
    <row r="36" spans="1:10" ht="39.75" customHeight="1" thickBot="1" x14ac:dyDescent="0.3">
      <c r="A36" s="59"/>
      <c r="B36" s="98" t="str">
        <f>B28</f>
        <v>NN</v>
      </c>
      <c r="C36" s="124" t="str">
        <f>C28</f>
        <v>CONTEXTOS E INTERCULTURALIDAD -- 4744</v>
      </c>
      <c r="D36" s="62"/>
      <c r="E36" s="63">
        <f>E29+F36</f>
        <v>8</v>
      </c>
      <c r="F36" s="64">
        <f>G36</f>
        <v>2</v>
      </c>
      <c r="G36" s="64">
        <v>2</v>
      </c>
      <c r="H36" s="65" t="s">
        <v>16</v>
      </c>
      <c r="I36" s="61"/>
      <c r="J36" s="101" t="s">
        <v>26</v>
      </c>
    </row>
    <row r="37" spans="1:10" ht="15.75" thickBot="1" x14ac:dyDescent="0.3">
      <c r="A37" s="79"/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5">
      <c r="A38" s="302">
        <v>5</v>
      </c>
      <c r="B38" s="71" t="str">
        <f>B31</f>
        <v>RODRIGO GODOY</v>
      </c>
      <c r="C38" s="21" t="str">
        <f>C31</f>
        <v>LEGISLACIÓN MERCANTIL  -- NRC 5276</v>
      </c>
      <c r="D38" s="22">
        <f>D31+7</f>
        <v>44828</v>
      </c>
      <c r="E38" s="138">
        <f>E31+F41</f>
        <v>15</v>
      </c>
      <c r="F38" s="139"/>
      <c r="G38" s="25">
        <v>1</v>
      </c>
      <c r="H38" s="140" t="s">
        <v>16</v>
      </c>
      <c r="I38" s="27"/>
      <c r="J38" s="141" t="s">
        <v>17</v>
      </c>
    </row>
    <row r="39" spans="1:10" x14ac:dyDescent="0.25">
      <c r="A39" s="306"/>
      <c r="B39" s="79"/>
      <c r="C39" s="144"/>
      <c r="D39" s="47"/>
      <c r="E39" s="145"/>
      <c r="F39" s="8"/>
      <c r="G39" s="146"/>
      <c r="H39" s="147"/>
      <c r="I39" s="50">
        <v>0.15</v>
      </c>
      <c r="J39" s="148" t="s">
        <v>18</v>
      </c>
    </row>
    <row r="40" spans="1:10" ht="24" x14ac:dyDescent="0.25">
      <c r="A40" s="306"/>
      <c r="B40" s="79"/>
      <c r="C40" s="31"/>
      <c r="D40" s="32"/>
      <c r="E40" s="150"/>
      <c r="F40" s="151">
        <f>F22+G24+F33+G38+G41</f>
        <v>14</v>
      </c>
      <c r="G40" s="152">
        <v>1</v>
      </c>
      <c r="H40" s="153" t="s">
        <v>35</v>
      </c>
      <c r="I40" s="154"/>
      <c r="J40" s="155" t="s">
        <v>36</v>
      </c>
    </row>
    <row r="41" spans="1:10" ht="15.75" thickBot="1" x14ac:dyDescent="0.3">
      <c r="A41" s="29"/>
      <c r="B41" s="84"/>
      <c r="C41" s="38"/>
      <c r="D41" s="39"/>
      <c r="E41" s="488"/>
      <c r="F41" s="40">
        <f>G38+G41+G40</f>
        <v>3</v>
      </c>
      <c r="G41" s="487">
        <v>1</v>
      </c>
      <c r="H41" s="42" t="s">
        <v>16</v>
      </c>
      <c r="I41" s="43"/>
      <c r="J41" s="476" t="s">
        <v>37</v>
      </c>
    </row>
    <row r="42" spans="1:10" ht="15.75" thickTop="1" x14ac:dyDescent="0.25">
      <c r="A42" s="29"/>
      <c r="B42" s="106" t="str">
        <f>B34</f>
        <v>TAMARA ARMAS</v>
      </c>
      <c r="C42" s="107" t="str">
        <f>C34</f>
        <v>PROCESO ADMINSTRATIVO --- 4662</v>
      </c>
      <c r="D42" s="47">
        <f>D34+7</f>
        <v>44829</v>
      </c>
      <c r="E42" s="108"/>
      <c r="F42" s="8"/>
      <c r="G42" s="486">
        <v>1</v>
      </c>
      <c r="H42" s="165" t="s">
        <v>16</v>
      </c>
      <c r="I42" s="46"/>
      <c r="J42" s="93" t="s">
        <v>38</v>
      </c>
    </row>
    <row r="43" spans="1:10" ht="24" x14ac:dyDescent="0.25">
      <c r="A43" s="29"/>
      <c r="B43" s="106"/>
      <c r="C43" s="107"/>
      <c r="D43" s="47"/>
      <c r="E43" s="48">
        <f>E34+F44</f>
        <v>15</v>
      </c>
      <c r="F43" s="166">
        <f>E34+G42+G43</f>
        <v>14</v>
      </c>
      <c r="G43" s="49">
        <v>1</v>
      </c>
      <c r="H43" s="167" t="s">
        <v>35</v>
      </c>
      <c r="I43" s="46"/>
      <c r="J43" s="93" t="s">
        <v>39</v>
      </c>
    </row>
    <row r="44" spans="1:10" x14ac:dyDescent="0.25">
      <c r="A44" s="29"/>
      <c r="B44" s="111"/>
      <c r="C44" s="112"/>
      <c r="D44" s="32"/>
      <c r="E44" s="168"/>
      <c r="F44" s="114">
        <f>G43+G44+G42</f>
        <v>3</v>
      </c>
      <c r="G44" s="114">
        <v>1</v>
      </c>
      <c r="H44" s="35" t="s">
        <v>16</v>
      </c>
      <c r="I44" s="135"/>
      <c r="J44" s="169" t="s">
        <v>40</v>
      </c>
    </row>
    <row r="45" spans="1:10" x14ac:dyDescent="0.25">
      <c r="A45" s="52"/>
      <c r="B45" s="120" t="str">
        <f>B36</f>
        <v>NN</v>
      </c>
      <c r="C45" s="54"/>
      <c r="D45" s="118"/>
      <c r="E45" s="170"/>
      <c r="F45" s="171"/>
      <c r="G45" s="171"/>
      <c r="H45" s="172"/>
      <c r="I45" s="172">
        <v>0.15</v>
      </c>
      <c r="J45" s="96" t="s">
        <v>23</v>
      </c>
    </row>
    <row r="46" spans="1:10" ht="25.5" customHeight="1" thickBot="1" x14ac:dyDescent="0.3">
      <c r="A46" s="59"/>
      <c r="B46" s="126"/>
      <c r="C46" s="61" t="str">
        <f>C36</f>
        <v>CONTEXTOS E INTERCULTURALIDAD -- 4744</v>
      </c>
      <c r="D46" s="62"/>
      <c r="E46" s="100">
        <f>E36+F46</f>
        <v>10</v>
      </c>
      <c r="F46" s="63">
        <f>G46</f>
        <v>2</v>
      </c>
      <c r="G46" s="64">
        <v>2</v>
      </c>
      <c r="H46" s="485"/>
      <c r="I46" s="61"/>
      <c r="J46" s="101" t="s">
        <v>26</v>
      </c>
    </row>
    <row r="47" spans="1:10" ht="15.75" thickBo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0" x14ac:dyDescent="0.25">
      <c r="A48" s="19" t="s">
        <v>41</v>
      </c>
      <c r="B48" s="20" t="str">
        <f>B38</f>
        <v>RODRIGO GODOY</v>
      </c>
      <c r="C48" s="21" t="str">
        <f>C38</f>
        <v>LEGISLACIÓN MERCANTIL  -- NRC 5276</v>
      </c>
      <c r="D48" s="22">
        <f>D38+7</f>
        <v>44835</v>
      </c>
      <c r="E48" s="23">
        <f>E38+F50</f>
        <v>18</v>
      </c>
      <c r="F48" s="24"/>
      <c r="G48" s="25">
        <v>1</v>
      </c>
      <c r="H48" s="26" t="s">
        <v>16</v>
      </c>
      <c r="I48" s="27"/>
      <c r="J48" s="141" t="s">
        <v>17</v>
      </c>
    </row>
    <row r="49" spans="1:10" x14ac:dyDescent="0.25">
      <c r="A49" s="29"/>
      <c r="B49" s="30"/>
      <c r="C49" s="31"/>
      <c r="D49" s="32"/>
      <c r="E49" s="33"/>
      <c r="F49" s="33"/>
      <c r="G49" s="34"/>
      <c r="H49" s="35"/>
      <c r="I49" s="35">
        <v>0.15</v>
      </c>
      <c r="J49" s="249" t="s">
        <v>18</v>
      </c>
    </row>
    <row r="50" spans="1:10" ht="15.75" thickBot="1" x14ac:dyDescent="0.3">
      <c r="A50" s="29"/>
      <c r="B50" s="37"/>
      <c r="C50" s="38"/>
      <c r="D50" s="39"/>
      <c r="E50" s="40"/>
      <c r="F50" s="41">
        <f>G48+G50</f>
        <v>3</v>
      </c>
      <c r="G50" s="41">
        <v>2</v>
      </c>
      <c r="H50" s="42" t="s">
        <v>16</v>
      </c>
      <c r="I50" s="43"/>
      <c r="J50" s="476" t="s">
        <v>48</v>
      </c>
    </row>
    <row r="51" spans="1:10" ht="24.75" thickTop="1" x14ac:dyDescent="0.25">
      <c r="A51" s="29"/>
      <c r="B51" s="50" t="str">
        <f>B42</f>
        <v>TAMARA ARMAS</v>
      </c>
      <c r="C51" s="46" t="str">
        <f>C42</f>
        <v>PROCESO ADMINSTRATIVO --- 4662</v>
      </c>
      <c r="D51" s="47">
        <f>D42+7</f>
        <v>44836</v>
      </c>
      <c r="E51" s="48">
        <f>E43+F51</f>
        <v>19</v>
      </c>
      <c r="F51" s="49">
        <f>G51+G53</f>
        <v>4</v>
      </c>
      <c r="G51" s="49">
        <v>3</v>
      </c>
      <c r="H51" s="50" t="s">
        <v>16</v>
      </c>
      <c r="I51" s="46"/>
      <c r="J51" s="93" t="s">
        <v>22</v>
      </c>
    </row>
    <row r="52" spans="1:10" x14ac:dyDescent="0.25">
      <c r="A52" s="29"/>
      <c r="B52" s="35"/>
      <c r="C52" s="172"/>
      <c r="D52" s="32"/>
      <c r="E52" s="33"/>
      <c r="F52" s="81"/>
      <c r="G52" s="81"/>
      <c r="H52" s="35"/>
      <c r="I52" s="35">
        <v>0.15</v>
      </c>
      <c r="J52" s="175" t="s">
        <v>23</v>
      </c>
    </row>
    <row r="53" spans="1:10" x14ac:dyDescent="0.25">
      <c r="A53" s="29"/>
      <c r="B53" s="120" t="str">
        <f>B45</f>
        <v>NN</v>
      </c>
      <c r="C53" s="121" t="str">
        <f>C46</f>
        <v>CONTEXTOS E INTERCULTURALIDAD -- 4744</v>
      </c>
      <c r="D53" s="32"/>
      <c r="E53" s="113"/>
      <c r="F53" s="114"/>
      <c r="G53" s="114">
        <v>1</v>
      </c>
      <c r="H53" s="35" t="s">
        <v>16</v>
      </c>
      <c r="I53" s="135"/>
      <c r="J53" s="174" t="s">
        <v>32</v>
      </c>
    </row>
    <row r="54" spans="1:10" ht="24.75" thickBot="1" x14ac:dyDescent="0.3">
      <c r="A54" s="59"/>
      <c r="B54" s="126"/>
      <c r="C54" s="127"/>
      <c r="D54" s="62"/>
      <c r="E54" s="484">
        <f>E46+F54</f>
        <v>11</v>
      </c>
      <c r="F54" s="483">
        <f>G54</f>
        <v>1</v>
      </c>
      <c r="G54" s="64">
        <v>1</v>
      </c>
      <c r="H54" s="180" t="s">
        <v>35</v>
      </c>
      <c r="I54" s="61"/>
      <c r="J54" s="101" t="s">
        <v>33</v>
      </c>
    </row>
    <row r="55" spans="1:10" ht="15.75" thickBot="1" x14ac:dyDescent="0.3">
      <c r="A55" s="157"/>
      <c r="B55" s="126"/>
      <c r="C55" s="126"/>
      <c r="D55" s="126"/>
      <c r="E55" s="126"/>
      <c r="F55" s="126"/>
      <c r="G55" s="126"/>
      <c r="H55" s="126"/>
      <c r="I55" s="126"/>
      <c r="J55" s="482"/>
    </row>
    <row r="56" spans="1:10" ht="24" customHeight="1" x14ac:dyDescent="0.25">
      <c r="A56" s="326">
        <v>7</v>
      </c>
      <c r="B56" s="71" t="str">
        <f>B48</f>
        <v>RODRIGO GODOY</v>
      </c>
      <c r="C56" s="27" t="str">
        <f>C48</f>
        <v>LEGISLACIÓN MERCANTIL  -- NRC 5276</v>
      </c>
      <c r="D56" s="73">
        <f>D48+7</f>
        <v>44842</v>
      </c>
      <c r="E56" s="23">
        <f>E48+G56+G58</f>
        <v>21</v>
      </c>
      <c r="F56" s="187">
        <f>G56+G58</f>
        <v>3</v>
      </c>
      <c r="G56" s="25">
        <v>2</v>
      </c>
      <c r="H56" s="139"/>
      <c r="I56" s="27"/>
      <c r="J56" s="141" t="s">
        <v>60</v>
      </c>
    </row>
    <row r="57" spans="1:10" x14ac:dyDescent="0.25">
      <c r="A57" s="480"/>
      <c r="B57" s="79"/>
      <c r="C57" s="190"/>
      <c r="D57" s="55"/>
      <c r="E57" s="56"/>
      <c r="F57" s="57"/>
      <c r="G57" s="57"/>
      <c r="H57" s="54"/>
      <c r="I57" s="54">
        <v>0.15</v>
      </c>
      <c r="J57" s="202" t="s">
        <v>58</v>
      </c>
    </row>
    <row r="58" spans="1:10" ht="24.75" thickBot="1" x14ac:dyDescent="0.3">
      <c r="A58" s="480"/>
      <c r="B58" s="84"/>
      <c r="C58" s="43" t="str">
        <f>C56</f>
        <v>LEGISLACIÓN MERCANTIL  -- NRC 5276</v>
      </c>
      <c r="D58" s="85"/>
      <c r="E58" s="86"/>
      <c r="F58" s="193">
        <f>F40+G41+F50+G56+G58</f>
        <v>21</v>
      </c>
      <c r="G58" s="41">
        <v>1</v>
      </c>
      <c r="H58" s="194" t="s">
        <v>42</v>
      </c>
      <c r="I58" s="43"/>
      <c r="J58" s="476" t="s">
        <v>37</v>
      </c>
    </row>
    <row r="59" spans="1:10" ht="24.75" thickTop="1" x14ac:dyDescent="0.25">
      <c r="A59" s="480"/>
      <c r="B59" s="195" t="str">
        <f>B51</f>
        <v>TAMARA ARMAS</v>
      </c>
      <c r="C59" s="196" t="str">
        <f>C51</f>
        <v>PROCESO ADMINSTRATIVO --- 4662</v>
      </c>
      <c r="D59" s="481">
        <f>+D51+7</f>
        <v>44843</v>
      </c>
      <c r="E59" s="56"/>
      <c r="F59" s="197">
        <f>E51+F60</f>
        <v>23</v>
      </c>
      <c r="G59" s="49">
        <v>1</v>
      </c>
      <c r="H59" s="198" t="s">
        <v>42</v>
      </c>
      <c r="I59" s="46"/>
      <c r="J59" s="93" t="s">
        <v>43</v>
      </c>
    </row>
    <row r="60" spans="1:10" x14ac:dyDescent="0.25">
      <c r="A60" s="480"/>
      <c r="B60" s="106"/>
      <c r="C60" s="196"/>
      <c r="D60" s="55"/>
      <c r="E60" s="199">
        <f>E51+F60</f>
        <v>23</v>
      </c>
      <c r="F60" s="113">
        <f>G59+G60+G62</f>
        <v>4</v>
      </c>
      <c r="G60" s="114">
        <v>2</v>
      </c>
      <c r="H60" s="200" t="s">
        <v>16</v>
      </c>
      <c r="I60" s="135"/>
      <c r="J60" s="174" t="s">
        <v>44</v>
      </c>
    </row>
    <row r="61" spans="1:10" x14ac:dyDescent="0.25">
      <c r="A61" s="480"/>
      <c r="B61" s="35"/>
      <c r="C61" s="35"/>
      <c r="D61" s="55"/>
      <c r="E61" s="56"/>
      <c r="F61" s="33">
        <f>G61+G63</f>
        <v>1</v>
      </c>
      <c r="G61" s="81">
        <v>0</v>
      </c>
      <c r="H61" s="35" t="s">
        <v>16</v>
      </c>
      <c r="I61" s="35">
        <v>0.15</v>
      </c>
      <c r="J61" s="202" t="s">
        <v>23</v>
      </c>
    </row>
    <row r="62" spans="1:10" x14ac:dyDescent="0.25">
      <c r="A62" s="480"/>
      <c r="B62" s="120" t="str">
        <f>B53</f>
        <v>NN</v>
      </c>
      <c r="C62" s="115"/>
      <c r="D62" s="55"/>
      <c r="E62" s="56"/>
      <c r="F62" s="203"/>
      <c r="G62" s="204">
        <v>1</v>
      </c>
      <c r="H62" s="172"/>
      <c r="I62" s="115"/>
      <c r="J62" s="116" t="s">
        <v>32</v>
      </c>
    </row>
    <row r="63" spans="1:10" ht="24.75" thickBot="1" x14ac:dyDescent="0.3">
      <c r="A63" s="479"/>
      <c r="B63" s="126"/>
      <c r="C63" s="61" t="str">
        <f>C53</f>
        <v>CONTEXTOS E INTERCULTURALIDAD -- 4744</v>
      </c>
      <c r="D63" s="338"/>
      <c r="E63" s="100">
        <f>E54+F61</f>
        <v>12</v>
      </c>
      <c r="F63" s="207">
        <f>E54+F61</f>
        <v>12</v>
      </c>
      <c r="G63" s="208">
        <v>1</v>
      </c>
      <c r="H63" s="209" t="s">
        <v>42</v>
      </c>
      <c r="I63" s="61"/>
      <c r="J63" s="101" t="s">
        <v>33</v>
      </c>
    </row>
    <row r="64" spans="1:10" ht="16.5" thickBot="1" x14ac:dyDescent="0.3">
      <c r="A64" s="210"/>
      <c r="B64" s="210"/>
      <c r="C64" s="210"/>
      <c r="D64" s="210"/>
      <c r="E64" s="210"/>
      <c r="F64" s="210"/>
      <c r="G64" s="210"/>
      <c r="H64" s="210"/>
      <c r="I64" s="210"/>
      <c r="J64" s="210"/>
    </row>
    <row r="65" spans="1:10" ht="15.75" x14ac:dyDescent="0.25">
      <c r="A65" s="302">
        <v>8</v>
      </c>
      <c r="B65" s="71" t="str">
        <f>B56</f>
        <v>RODRIGO GODOY</v>
      </c>
      <c r="C65" s="72" t="str">
        <f>C58</f>
        <v>LEGISLACIÓN MERCANTIL  -- NRC 5276</v>
      </c>
      <c r="D65" s="73">
        <f>D56+7</f>
        <v>44849</v>
      </c>
      <c r="E65" s="212"/>
      <c r="F65" s="212"/>
      <c r="G65" s="213">
        <v>1</v>
      </c>
      <c r="H65" s="214" t="s">
        <v>16</v>
      </c>
      <c r="I65" s="213"/>
      <c r="J65" s="478" t="s">
        <v>17</v>
      </c>
    </row>
    <row r="66" spans="1:10" ht="15.75" x14ac:dyDescent="0.25">
      <c r="A66" s="464"/>
      <c r="B66" s="79"/>
      <c r="C66" s="80"/>
      <c r="D66" s="55"/>
      <c r="E66" s="216"/>
      <c r="F66" s="216"/>
      <c r="G66" s="217"/>
      <c r="H66" s="216"/>
      <c r="I66" s="217">
        <v>0.15</v>
      </c>
      <c r="J66" s="477">
        <v>0.15</v>
      </c>
    </row>
    <row r="67" spans="1:10" ht="15.75" thickBot="1" x14ac:dyDescent="0.3">
      <c r="A67" s="464"/>
      <c r="B67" s="84"/>
      <c r="C67" s="219"/>
      <c r="D67" s="85"/>
      <c r="E67" s="40">
        <f>E56+F67</f>
        <v>24</v>
      </c>
      <c r="F67" s="41">
        <f>G65+G67</f>
        <v>3</v>
      </c>
      <c r="G67" s="43">
        <v>2</v>
      </c>
      <c r="H67" s="220" t="s">
        <v>45</v>
      </c>
      <c r="I67" s="43"/>
      <c r="J67" s="476" t="s">
        <v>48</v>
      </c>
    </row>
    <row r="68" spans="1:10" ht="15.75" thickTop="1" x14ac:dyDescent="0.25">
      <c r="A68" s="464"/>
      <c r="B68" s="221" t="str">
        <f>B51</f>
        <v>TAMARA ARMAS</v>
      </c>
      <c r="C68" s="107" t="str">
        <f>C59</f>
        <v>PROCESO ADMINSTRATIVO --- 4662</v>
      </c>
      <c r="D68" s="47">
        <f>+D65+1</f>
        <v>44850</v>
      </c>
      <c r="E68" s="48">
        <f>E60+F68</f>
        <v>26</v>
      </c>
      <c r="F68" s="48">
        <f>G68+G69</f>
        <v>3</v>
      </c>
      <c r="G68" s="46">
        <v>1</v>
      </c>
      <c r="H68" s="165" t="s">
        <v>16</v>
      </c>
      <c r="I68" s="46"/>
      <c r="J68" s="93" t="s">
        <v>38</v>
      </c>
    </row>
    <row r="69" spans="1:10" x14ac:dyDescent="0.25">
      <c r="A69" s="464"/>
      <c r="B69" s="222"/>
      <c r="C69" s="112"/>
      <c r="D69" s="32"/>
      <c r="E69" s="56"/>
      <c r="F69" s="56"/>
      <c r="G69" s="135">
        <v>2</v>
      </c>
      <c r="H69" s="223" t="s">
        <v>45</v>
      </c>
      <c r="I69" s="135"/>
      <c r="J69" s="93" t="s">
        <v>31</v>
      </c>
    </row>
    <row r="70" spans="1:10" x14ac:dyDescent="0.25">
      <c r="A70" s="464"/>
      <c r="B70" s="147"/>
      <c r="C70" s="224"/>
      <c r="D70" s="32"/>
      <c r="E70" s="56"/>
      <c r="F70" s="56"/>
      <c r="G70" s="54"/>
      <c r="H70" s="225"/>
      <c r="I70" s="54">
        <v>0.15</v>
      </c>
      <c r="J70" s="96" t="s">
        <v>23</v>
      </c>
    </row>
    <row r="71" spans="1:10" ht="32.25" customHeight="1" thickBot="1" x14ac:dyDescent="0.3">
      <c r="A71" s="463"/>
      <c r="B71" s="65" t="str">
        <f>B62</f>
        <v>NN</v>
      </c>
      <c r="C71" s="61" t="str">
        <f>C63</f>
        <v>CONTEXTOS E INTERCULTURALIDAD -- 4744</v>
      </c>
      <c r="D71" s="475"/>
      <c r="E71" s="100">
        <f>E63+F71</f>
        <v>14</v>
      </c>
      <c r="F71" s="64">
        <f>G71</f>
        <v>2</v>
      </c>
      <c r="G71" s="61">
        <v>2</v>
      </c>
      <c r="H71" s="461" t="s">
        <v>45</v>
      </c>
      <c r="I71" s="61"/>
      <c r="J71" s="101" t="s">
        <v>26</v>
      </c>
    </row>
    <row r="72" spans="1:10" ht="15.75" thickBot="1" x14ac:dyDescent="0.3">
      <c r="A72" s="229"/>
      <c r="B72" s="229"/>
      <c r="C72" s="230"/>
      <c r="D72" s="231"/>
      <c r="E72" s="232">
        <f>SUM(E67:E71)</f>
        <v>64</v>
      </c>
      <c r="F72" s="230"/>
      <c r="G72" s="230"/>
      <c r="H72" s="230"/>
      <c r="I72" s="230"/>
      <c r="J72" s="230"/>
    </row>
    <row r="73" spans="1:10" x14ac:dyDescent="0.25">
      <c r="A73" s="229"/>
      <c r="B73" s="229"/>
      <c r="C73" s="230"/>
      <c r="D73" s="231"/>
      <c r="E73" s="233"/>
      <c r="F73" s="230"/>
      <c r="G73" s="230"/>
      <c r="H73" s="230"/>
      <c r="I73" s="230"/>
      <c r="J73" s="230"/>
    </row>
    <row r="74" spans="1:10" x14ac:dyDescent="0.25">
      <c r="A74" s="229"/>
      <c r="B74" s="229"/>
      <c r="C74" s="230"/>
      <c r="D74" s="231"/>
      <c r="E74" s="233"/>
      <c r="F74" s="230"/>
      <c r="G74" s="230"/>
      <c r="H74" s="230"/>
      <c r="I74" s="230"/>
      <c r="J74" s="230"/>
    </row>
    <row r="75" spans="1:10" ht="15.75" thickBot="1" x14ac:dyDescent="0.3">
      <c r="A75" s="229"/>
      <c r="B75" s="229"/>
      <c r="C75" s="230"/>
      <c r="D75" s="231"/>
      <c r="E75" s="233"/>
      <c r="F75" s="230"/>
      <c r="G75" s="230"/>
      <c r="H75" s="230"/>
      <c r="I75" s="230"/>
      <c r="J75" s="230"/>
    </row>
    <row r="76" spans="1:10" ht="37.5" thickBot="1" x14ac:dyDescent="0.3">
      <c r="A76" s="234" t="s">
        <v>3</v>
      </c>
      <c r="B76" s="235" t="s">
        <v>4</v>
      </c>
      <c r="C76" s="236" t="s">
        <v>5</v>
      </c>
      <c r="D76" s="237" t="s">
        <v>6</v>
      </c>
      <c r="E76" s="238" t="s">
        <v>7</v>
      </c>
      <c r="F76" s="239" t="s">
        <v>8</v>
      </c>
      <c r="G76" s="236" t="s">
        <v>9</v>
      </c>
      <c r="H76" s="236" t="s">
        <v>10</v>
      </c>
      <c r="I76" s="236" t="s">
        <v>11</v>
      </c>
      <c r="J76" s="240" t="s">
        <v>12</v>
      </c>
    </row>
    <row r="77" spans="1:10" x14ac:dyDescent="0.25">
      <c r="A77" s="19" t="s">
        <v>46</v>
      </c>
      <c r="B77" s="20" t="s">
        <v>20</v>
      </c>
      <c r="C77" s="241" t="s">
        <v>95</v>
      </c>
      <c r="D77" s="22">
        <v>44856</v>
      </c>
      <c r="E77" s="242">
        <f>F79</f>
        <v>3</v>
      </c>
      <c r="F77" s="243"/>
      <c r="G77" s="244">
        <v>1</v>
      </c>
      <c r="H77" s="26" t="s">
        <v>16</v>
      </c>
      <c r="I77" s="244"/>
      <c r="J77" s="245" t="s">
        <v>17</v>
      </c>
    </row>
    <row r="78" spans="1:10" x14ac:dyDescent="0.25">
      <c r="A78" s="29"/>
      <c r="B78" s="30"/>
      <c r="C78" s="246"/>
      <c r="D78" s="32"/>
      <c r="E78" s="247"/>
      <c r="F78" s="247"/>
      <c r="G78" s="248"/>
      <c r="H78" s="35"/>
      <c r="I78" s="35">
        <v>0.15</v>
      </c>
      <c r="J78" s="249" t="s">
        <v>18</v>
      </c>
    </row>
    <row r="79" spans="1:10" ht="15.75" thickBot="1" x14ac:dyDescent="0.3">
      <c r="A79" s="29"/>
      <c r="B79" s="37"/>
      <c r="C79" s="250"/>
      <c r="D79" s="39"/>
      <c r="E79" s="251"/>
      <c r="F79" s="251">
        <f>G77+G79</f>
        <v>3</v>
      </c>
      <c r="G79" s="252">
        <v>2</v>
      </c>
      <c r="H79" s="42" t="s">
        <v>16</v>
      </c>
      <c r="I79" s="252"/>
      <c r="J79" s="253" t="s">
        <v>48</v>
      </c>
    </row>
    <row r="80" spans="1:10" ht="23.25" thickTop="1" x14ac:dyDescent="0.25">
      <c r="A80" s="29"/>
      <c r="B80" s="90" t="s">
        <v>94</v>
      </c>
      <c r="C80" s="254" t="s">
        <v>93</v>
      </c>
      <c r="D80" s="47">
        <f>D77+1</f>
        <v>44857</v>
      </c>
      <c r="E80" s="255">
        <f>F80</f>
        <v>3</v>
      </c>
      <c r="F80" s="255">
        <f>G80</f>
        <v>3</v>
      </c>
      <c r="G80" s="254">
        <v>3</v>
      </c>
      <c r="H80" s="50" t="s">
        <v>16</v>
      </c>
      <c r="I80" s="254"/>
      <c r="J80" s="256" t="s">
        <v>22</v>
      </c>
    </row>
    <row r="81" spans="1:10" x14ac:dyDescent="0.25">
      <c r="A81" s="52"/>
      <c r="B81" s="94"/>
      <c r="C81" s="54"/>
      <c r="D81" s="55"/>
      <c r="E81" s="257"/>
      <c r="F81" s="257"/>
      <c r="G81" s="54"/>
      <c r="H81" s="54"/>
      <c r="I81" s="54">
        <v>0.15</v>
      </c>
      <c r="J81" s="96" t="s">
        <v>23</v>
      </c>
    </row>
    <row r="82" spans="1:10" ht="24.75" thickBot="1" x14ac:dyDescent="0.3">
      <c r="A82" s="59"/>
      <c r="B82" s="60" t="s">
        <v>92</v>
      </c>
      <c r="C82" s="258" t="s">
        <v>91</v>
      </c>
      <c r="D82" s="62"/>
      <c r="E82" s="259">
        <f>G82</f>
        <v>2</v>
      </c>
      <c r="F82" s="259">
        <f>G82</f>
        <v>2</v>
      </c>
      <c r="G82" s="258">
        <v>2</v>
      </c>
      <c r="H82" s="65" t="s">
        <v>16</v>
      </c>
      <c r="I82" s="258"/>
      <c r="J82" s="260" t="s">
        <v>26</v>
      </c>
    </row>
    <row r="83" spans="1:10" ht="16.5" thickBot="1" x14ac:dyDescent="0.3">
      <c r="A83" s="261"/>
      <c r="B83" s="262"/>
      <c r="C83" s="262"/>
      <c r="D83" s="262"/>
      <c r="E83" s="262"/>
      <c r="F83" s="262"/>
      <c r="G83" s="262"/>
      <c r="H83" s="262"/>
      <c r="I83" s="262"/>
      <c r="J83" s="263"/>
    </row>
    <row r="84" spans="1:10" ht="15.75" thickBot="1" x14ac:dyDescent="0.3">
      <c r="A84" s="67"/>
      <c r="B84" s="68"/>
      <c r="C84" s="68"/>
      <c r="D84" s="68"/>
      <c r="E84" s="68"/>
      <c r="F84" s="68"/>
      <c r="G84" s="68"/>
      <c r="H84" s="68"/>
      <c r="I84" s="68"/>
      <c r="J84" s="69"/>
    </row>
    <row r="85" spans="1:10" x14ac:dyDescent="0.25">
      <c r="A85" s="70" t="s">
        <v>53</v>
      </c>
      <c r="B85" s="211" t="str">
        <f>B77</f>
        <v>NERY GARCIA</v>
      </c>
      <c r="C85" s="264" t="str">
        <f>C77</f>
        <v>ESTADISTICA DESCRIPTIVA --- NRC 4665</v>
      </c>
      <c r="D85" s="73">
        <f>D77+7</f>
        <v>44863</v>
      </c>
      <c r="E85" s="265">
        <f>E77+F85</f>
        <v>6</v>
      </c>
      <c r="F85" s="266">
        <f>G85</f>
        <v>3</v>
      </c>
      <c r="G85" s="266">
        <v>3</v>
      </c>
      <c r="H85" s="76" t="s">
        <v>16</v>
      </c>
      <c r="I85" s="267"/>
      <c r="J85" s="245" t="s">
        <v>17</v>
      </c>
    </row>
    <row r="86" spans="1:10" x14ac:dyDescent="0.25">
      <c r="A86" s="78"/>
      <c r="B86" s="215"/>
      <c r="C86" s="268"/>
      <c r="D86" s="55"/>
      <c r="E86" s="247"/>
      <c r="F86" s="35"/>
      <c r="G86" s="83"/>
      <c r="H86" s="35"/>
      <c r="I86" s="54">
        <v>0.15</v>
      </c>
      <c r="J86" s="249" t="s">
        <v>18</v>
      </c>
    </row>
    <row r="87" spans="1:10" ht="15.75" thickBot="1" x14ac:dyDescent="0.3">
      <c r="A87" s="78"/>
      <c r="B87" s="218"/>
      <c r="C87" s="269"/>
      <c r="D87" s="85"/>
      <c r="E87" s="270"/>
      <c r="F87" s="88"/>
      <c r="G87" s="272"/>
      <c r="H87" s="88" t="s">
        <v>16</v>
      </c>
      <c r="I87" s="272"/>
      <c r="J87" s="253" t="s">
        <v>48</v>
      </c>
    </row>
    <row r="88" spans="1:10" ht="33" customHeight="1" thickTop="1" x14ac:dyDescent="0.25">
      <c r="A88" s="78"/>
      <c r="B88" s="90" t="str">
        <f>B80</f>
        <v>TAMARA ARMAS</v>
      </c>
      <c r="C88" s="273" t="str">
        <f>C80</f>
        <v>CONTABILIDAD FINANCIERA -- NRC 4659</v>
      </c>
      <c r="D88" s="47">
        <f>D85+1</f>
        <v>44864</v>
      </c>
      <c r="E88" s="274">
        <f>E80+F88</f>
        <v>6</v>
      </c>
      <c r="F88" s="274">
        <f>G88</f>
        <v>3</v>
      </c>
      <c r="G88" s="275">
        <v>3</v>
      </c>
      <c r="H88" s="90" t="s">
        <v>16</v>
      </c>
      <c r="I88" s="275"/>
      <c r="J88" s="276" t="s">
        <v>22</v>
      </c>
    </row>
    <row r="89" spans="1:10" x14ac:dyDescent="0.25">
      <c r="A89" s="78"/>
      <c r="B89" s="94"/>
      <c r="C89" s="54"/>
      <c r="D89" s="55"/>
      <c r="E89" s="277"/>
      <c r="F89" s="277"/>
      <c r="G89" s="94"/>
      <c r="H89" s="94"/>
      <c r="I89" s="94">
        <v>0.15</v>
      </c>
      <c r="J89" s="96" t="s">
        <v>23</v>
      </c>
    </row>
    <row r="90" spans="1:10" ht="24.75" thickBot="1" x14ac:dyDescent="0.3">
      <c r="A90" s="97"/>
      <c r="B90" s="98" t="str">
        <f>B82</f>
        <v>HELDER BARREA</v>
      </c>
      <c r="C90" s="258" t="str">
        <f>C82</f>
        <v>FUNDAMENTOS DE INVESTIGACIÓN --- 4743</v>
      </c>
      <c r="D90" s="62"/>
      <c r="E90" s="278">
        <f>E82+F90</f>
        <v>4</v>
      </c>
      <c r="F90" s="258">
        <f>G90</f>
        <v>2</v>
      </c>
      <c r="G90" s="258">
        <v>2</v>
      </c>
      <c r="H90" s="65" t="s">
        <v>16</v>
      </c>
      <c r="I90" s="258"/>
      <c r="J90" s="260" t="s">
        <v>26</v>
      </c>
    </row>
    <row r="91" spans="1:10" ht="15.75" thickBot="1" x14ac:dyDescent="0.3">
      <c r="A91" s="279"/>
      <c r="B91" s="147"/>
      <c r="C91" s="147"/>
      <c r="D91" s="280"/>
      <c r="E91" s="281"/>
      <c r="F91" s="147"/>
      <c r="G91" s="147"/>
      <c r="H91" s="147"/>
      <c r="I91" s="147"/>
      <c r="J91" s="282"/>
    </row>
    <row r="92" spans="1:10" ht="19.5" thickBot="1" x14ac:dyDescent="0.3">
      <c r="A92" s="279"/>
      <c r="B92" s="283" t="s">
        <v>90</v>
      </c>
      <c r="C92" s="284"/>
      <c r="D92" s="284"/>
      <c r="E92" s="284"/>
      <c r="F92" s="284"/>
      <c r="G92" s="284"/>
      <c r="H92" s="284"/>
      <c r="I92" s="284"/>
      <c r="J92" s="285"/>
    </row>
    <row r="93" spans="1:10" ht="15.75" thickBot="1" x14ac:dyDescent="0.3">
      <c r="A93" s="67"/>
      <c r="B93" s="68"/>
      <c r="C93" s="68"/>
      <c r="D93" s="68"/>
      <c r="E93" s="68"/>
      <c r="F93" s="68"/>
      <c r="G93" s="68"/>
      <c r="H93" s="68"/>
      <c r="I93" s="68"/>
      <c r="J93" s="69"/>
    </row>
    <row r="94" spans="1:10" ht="24" x14ac:dyDescent="0.25">
      <c r="A94" s="19" t="s">
        <v>55</v>
      </c>
      <c r="B94" s="71" t="str">
        <f>B85</f>
        <v>NERY GARCIA</v>
      </c>
      <c r="C94" s="241" t="str">
        <f>C85</f>
        <v>ESTADISTICA DESCRIPTIVA --- NRC 4665</v>
      </c>
      <c r="D94" s="22">
        <f>D85+14</f>
        <v>44877</v>
      </c>
      <c r="E94" s="242">
        <f>E85+G94+G96</f>
        <v>9</v>
      </c>
      <c r="F94" s="103">
        <f>F79+F85+G94</f>
        <v>7</v>
      </c>
      <c r="G94" s="244">
        <v>1</v>
      </c>
      <c r="H94" s="103" t="s">
        <v>29</v>
      </c>
      <c r="I94" s="244"/>
      <c r="J94" s="245" t="s">
        <v>17</v>
      </c>
    </row>
    <row r="95" spans="1:10" x14ac:dyDescent="0.25">
      <c r="A95" s="29"/>
      <c r="B95" s="79"/>
      <c r="C95" s="246"/>
      <c r="D95" s="32"/>
      <c r="E95" s="247"/>
      <c r="F95" s="286"/>
      <c r="G95" s="248"/>
      <c r="H95" s="35"/>
      <c r="I95" s="35">
        <v>0.15</v>
      </c>
      <c r="J95" s="249" t="s">
        <v>18</v>
      </c>
    </row>
    <row r="96" spans="1:10" ht="15.75" thickBot="1" x14ac:dyDescent="0.3">
      <c r="A96" s="29"/>
      <c r="B96" s="84"/>
      <c r="C96" s="250"/>
      <c r="D96" s="39"/>
      <c r="E96" s="287"/>
      <c r="F96" s="251">
        <f>G94+G96</f>
        <v>3</v>
      </c>
      <c r="G96" s="252">
        <v>2</v>
      </c>
      <c r="H96" s="42" t="s">
        <v>16</v>
      </c>
      <c r="I96" s="252"/>
      <c r="J96" s="253" t="s">
        <v>48</v>
      </c>
    </row>
    <row r="97" spans="1:10" ht="24.75" thickTop="1" x14ac:dyDescent="0.25">
      <c r="A97" s="29"/>
      <c r="B97" s="106" t="str">
        <f>B88</f>
        <v>TAMARA ARMAS</v>
      </c>
      <c r="C97" s="288" t="str">
        <f>C88</f>
        <v>CONTABILIDAD FINANCIERA -- NRC 4659</v>
      </c>
      <c r="D97" s="47">
        <f>+D88+14</f>
        <v>44878</v>
      </c>
      <c r="E97" s="289"/>
      <c r="F97" s="110">
        <f>E88+G97</f>
        <v>7</v>
      </c>
      <c r="G97" s="254">
        <v>1</v>
      </c>
      <c r="H97" s="110" t="s">
        <v>29</v>
      </c>
      <c r="I97" s="254"/>
      <c r="J97" s="256" t="s">
        <v>30</v>
      </c>
    </row>
    <row r="98" spans="1:10" ht="15.75" thickBot="1" x14ac:dyDescent="0.3">
      <c r="A98" s="29"/>
      <c r="B98" s="111"/>
      <c r="C98" s="290"/>
      <c r="D98" s="32"/>
      <c r="E98" s="291">
        <f>E88+F98</f>
        <v>9</v>
      </c>
      <c r="F98" s="291">
        <f>G97+G98</f>
        <v>3</v>
      </c>
      <c r="G98" s="292">
        <v>2</v>
      </c>
      <c r="H98" s="35" t="s">
        <v>16</v>
      </c>
      <c r="I98" s="292"/>
      <c r="J98" s="293" t="s">
        <v>31</v>
      </c>
    </row>
    <row r="99" spans="1:10" ht="15.75" thickBot="1" x14ac:dyDescent="0.3">
      <c r="A99" s="52"/>
      <c r="B99" s="117"/>
      <c r="C99" s="54"/>
      <c r="D99" s="118"/>
      <c r="E99" s="294"/>
      <c r="F99" s="294"/>
      <c r="G99" s="172"/>
      <c r="H99" s="172"/>
      <c r="I99" s="172">
        <v>0.15</v>
      </c>
      <c r="J99" s="295" t="s">
        <v>23</v>
      </c>
    </row>
    <row r="100" spans="1:10" ht="24.75" thickBot="1" x14ac:dyDescent="0.3">
      <c r="A100" s="52"/>
      <c r="B100" s="120" t="str">
        <f>B90</f>
        <v>HELDER BARREA</v>
      </c>
      <c r="C100" s="296" t="str">
        <f>C90</f>
        <v>FUNDAMENTOS DE INVESTIGACIÓN --- 4743</v>
      </c>
      <c r="D100" s="118"/>
      <c r="E100" s="297"/>
      <c r="F100" s="298">
        <f>F82+F90+G100+G101</f>
        <v>6</v>
      </c>
      <c r="G100" s="258">
        <v>1</v>
      </c>
      <c r="H100" s="129" t="s">
        <v>29</v>
      </c>
      <c r="I100" s="258"/>
      <c r="J100" s="260" t="s">
        <v>32</v>
      </c>
    </row>
    <row r="101" spans="1:10" ht="15.75" thickBot="1" x14ac:dyDescent="0.3">
      <c r="A101" s="59"/>
      <c r="B101" s="126"/>
      <c r="C101" s="299"/>
      <c r="D101" s="62"/>
      <c r="E101" s="259">
        <f>E90+F101</f>
        <v>6</v>
      </c>
      <c r="F101" s="259">
        <f>G100+G101</f>
        <v>2</v>
      </c>
      <c r="G101" s="258">
        <v>1</v>
      </c>
      <c r="H101" s="65" t="s">
        <v>16</v>
      </c>
      <c r="I101" s="258"/>
      <c r="J101" s="260" t="s">
        <v>33</v>
      </c>
    </row>
    <row r="102" spans="1:10" ht="15.75" thickBot="1" x14ac:dyDescent="0.3">
      <c r="A102" s="130"/>
      <c r="B102" s="131"/>
      <c r="C102" s="131"/>
      <c r="D102" s="131"/>
      <c r="E102" s="131"/>
      <c r="F102" s="131"/>
      <c r="G102" s="131"/>
      <c r="H102" s="131"/>
      <c r="I102" s="131"/>
      <c r="J102" s="132"/>
    </row>
    <row r="103" spans="1:10" x14ac:dyDescent="0.25">
      <c r="A103" s="19" t="s">
        <v>56</v>
      </c>
      <c r="B103" s="211" t="str">
        <f>B94</f>
        <v>NERY GARCIA</v>
      </c>
      <c r="C103" s="241" t="str">
        <f>C94</f>
        <v>ESTADISTICA DESCRIPTIVA --- NRC 4665</v>
      </c>
      <c r="D103" s="22">
        <f>D94+7</f>
        <v>44884</v>
      </c>
      <c r="E103" s="242">
        <f>E94+F105</f>
        <v>12</v>
      </c>
      <c r="F103" s="300"/>
      <c r="G103" s="244">
        <v>1</v>
      </c>
      <c r="H103" s="26" t="s">
        <v>16</v>
      </c>
      <c r="I103" s="244"/>
      <c r="J103" s="245" t="s">
        <v>17</v>
      </c>
    </row>
    <row r="104" spans="1:10" x14ac:dyDescent="0.25">
      <c r="A104" s="29"/>
      <c r="B104" s="215"/>
      <c r="C104" s="246"/>
      <c r="D104" s="32"/>
      <c r="E104" s="247"/>
      <c r="F104" s="286"/>
      <c r="G104" s="248"/>
      <c r="H104" s="35"/>
      <c r="I104" s="35">
        <v>0.15</v>
      </c>
      <c r="J104" s="249" t="s">
        <v>18</v>
      </c>
    </row>
    <row r="105" spans="1:10" ht="15.75" thickBot="1" x14ac:dyDescent="0.3">
      <c r="A105" s="29"/>
      <c r="B105" s="218"/>
      <c r="C105" s="250"/>
      <c r="D105" s="39"/>
      <c r="E105" s="287"/>
      <c r="F105" s="252">
        <f>G103+G105</f>
        <v>3</v>
      </c>
      <c r="G105" s="252">
        <v>2</v>
      </c>
      <c r="H105" s="42" t="s">
        <v>16</v>
      </c>
      <c r="I105" s="252"/>
      <c r="J105" s="253" t="s">
        <v>48</v>
      </c>
    </row>
    <row r="106" spans="1:10" ht="24.75" thickTop="1" x14ac:dyDescent="0.25">
      <c r="A106" s="29"/>
      <c r="B106" s="50" t="str">
        <f>B97</f>
        <v>TAMARA ARMAS</v>
      </c>
      <c r="C106" s="273" t="str">
        <f>C97</f>
        <v>CONTABILIDAD FINANCIERA -- NRC 4659</v>
      </c>
      <c r="D106" s="47">
        <f>D97+7</f>
        <v>44885</v>
      </c>
      <c r="E106" s="255">
        <f>E98+F106</f>
        <v>12</v>
      </c>
      <c r="F106" s="255">
        <f>G106</f>
        <v>3</v>
      </c>
      <c r="G106" s="254">
        <v>3</v>
      </c>
      <c r="H106" s="50" t="s">
        <v>16</v>
      </c>
      <c r="I106" s="254"/>
      <c r="J106" s="256" t="s">
        <v>22</v>
      </c>
    </row>
    <row r="107" spans="1:10" x14ac:dyDescent="0.25">
      <c r="A107" s="52"/>
      <c r="B107" s="54"/>
      <c r="C107" s="54"/>
      <c r="D107" s="55"/>
      <c r="E107" s="257"/>
      <c r="F107" s="257"/>
      <c r="G107" s="54"/>
      <c r="H107" s="54"/>
      <c r="I107" s="54">
        <v>0.15</v>
      </c>
      <c r="J107" s="96" t="s">
        <v>23</v>
      </c>
    </row>
    <row r="108" spans="1:10" ht="24.75" thickBot="1" x14ac:dyDescent="0.3">
      <c r="A108" s="59"/>
      <c r="B108" s="98" t="str">
        <f>B100</f>
        <v>HELDER BARREA</v>
      </c>
      <c r="C108" s="301" t="str">
        <f>C100</f>
        <v>FUNDAMENTOS DE INVESTIGACIÓN --- 4743</v>
      </c>
      <c r="D108" s="62"/>
      <c r="E108" s="259">
        <f>E101+F108</f>
        <v>8</v>
      </c>
      <c r="F108" s="258">
        <f>G108</f>
        <v>2</v>
      </c>
      <c r="G108" s="258">
        <v>2</v>
      </c>
      <c r="H108" s="65" t="s">
        <v>16</v>
      </c>
      <c r="I108" s="258"/>
      <c r="J108" s="260" t="s">
        <v>26</v>
      </c>
    </row>
    <row r="109" spans="1:10" ht="15.75" thickBot="1" x14ac:dyDescent="0.3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x14ac:dyDescent="0.25">
      <c r="A110" s="302">
        <v>13</v>
      </c>
      <c r="B110" s="71" t="str">
        <f>B103</f>
        <v>NERY GARCIA</v>
      </c>
      <c r="C110" s="241" t="str">
        <f>C103</f>
        <v>ESTADISTICA DESCRIPTIVA --- NRC 4665</v>
      </c>
      <c r="D110" s="22">
        <f>D103+7</f>
        <v>44891</v>
      </c>
      <c r="E110" s="303">
        <f>E103+F113</f>
        <v>15</v>
      </c>
      <c r="F110" s="304"/>
      <c r="G110" s="244">
        <v>1</v>
      </c>
      <c r="H110" s="305" t="s">
        <v>16</v>
      </c>
      <c r="I110" s="244"/>
      <c r="J110" s="245" t="s">
        <v>17</v>
      </c>
    </row>
    <row r="111" spans="1:10" ht="24" x14ac:dyDescent="0.25">
      <c r="A111" s="306"/>
      <c r="B111" s="79"/>
      <c r="C111" s="246"/>
      <c r="D111" s="32"/>
      <c r="E111" s="286"/>
      <c r="F111" s="153">
        <f>F94+G96+F105+G110+G113</f>
        <v>14</v>
      </c>
      <c r="G111" s="307">
        <v>1</v>
      </c>
      <c r="H111" s="153" t="s">
        <v>35</v>
      </c>
      <c r="I111" s="307"/>
      <c r="J111" s="308" t="s">
        <v>57</v>
      </c>
    </row>
    <row r="112" spans="1:10" x14ac:dyDescent="0.25">
      <c r="A112" s="29"/>
      <c r="B112" s="79"/>
      <c r="C112" s="246"/>
      <c r="D112" s="32"/>
      <c r="E112" s="286"/>
      <c r="F112" s="247"/>
      <c r="G112" s="248"/>
      <c r="H112" s="35"/>
      <c r="I112" s="35">
        <v>0.15</v>
      </c>
      <c r="J112" s="249" t="s">
        <v>58</v>
      </c>
    </row>
    <row r="113" spans="1:10" ht="15.75" thickBot="1" x14ac:dyDescent="0.3">
      <c r="A113" s="29"/>
      <c r="B113" s="84"/>
      <c r="C113" s="250"/>
      <c r="D113" s="39"/>
      <c r="E113" s="309"/>
      <c r="F113" s="251">
        <f>G110+G113+G111</f>
        <v>3</v>
      </c>
      <c r="G113" s="252">
        <v>1</v>
      </c>
      <c r="H113" s="42" t="s">
        <v>16</v>
      </c>
      <c r="I113" s="252"/>
      <c r="J113" s="253" t="s">
        <v>37</v>
      </c>
    </row>
    <row r="114" spans="1:10" ht="15.75" thickTop="1" x14ac:dyDescent="0.25">
      <c r="A114" s="29"/>
      <c r="B114" s="106" t="str">
        <f>B106</f>
        <v>TAMARA ARMAS</v>
      </c>
      <c r="C114" s="288" t="str">
        <f>C97</f>
        <v>CONTABILIDAD FINANCIERA -- NRC 4659</v>
      </c>
      <c r="D114" s="47">
        <f>D106+7</f>
        <v>44892</v>
      </c>
      <c r="E114" s="289"/>
      <c r="F114" s="310"/>
      <c r="G114" s="311">
        <v>1</v>
      </c>
      <c r="H114" s="165" t="s">
        <v>16</v>
      </c>
      <c r="I114" s="254"/>
      <c r="J114" s="256" t="s">
        <v>38</v>
      </c>
    </row>
    <row r="115" spans="1:10" ht="24" x14ac:dyDescent="0.25">
      <c r="A115" s="29"/>
      <c r="B115" s="106"/>
      <c r="C115" s="288"/>
      <c r="D115" s="47"/>
      <c r="E115" s="255">
        <f>E106+F116</f>
        <v>15</v>
      </c>
      <c r="F115" s="313">
        <f>E106+G114+G115</f>
        <v>14</v>
      </c>
      <c r="G115" s="254">
        <v>1</v>
      </c>
      <c r="H115" s="153" t="s">
        <v>35</v>
      </c>
      <c r="I115" s="254"/>
      <c r="J115" s="256" t="s">
        <v>39</v>
      </c>
    </row>
    <row r="116" spans="1:10" x14ac:dyDescent="0.25">
      <c r="A116" s="29"/>
      <c r="B116" s="111"/>
      <c r="C116" s="290"/>
      <c r="D116" s="32"/>
      <c r="E116" s="168"/>
      <c r="F116" s="292">
        <f>G115+G116+G114</f>
        <v>3</v>
      </c>
      <c r="G116" s="292">
        <v>1</v>
      </c>
      <c r="H116" s="35" t="s">
        <v>16</v>
      </c>
      <c r="I116" s="292"/>
      <c r="J116" s="314" t="s">
        <v>40</v>
      </c>
    </row>
    <row r="117" spans="1:10" x14ac:dyDescent="0.25">
      <c r="A117" s="52"/>
      <c r="B117" s="79" t="str">
        <f>B108</f>
        <v>HELDER BARREA</v>
      </c>
      <c r="C117" s="315" t="str">
        <f>C108</f>
        <v>FUNDAMENTOS DE INVESTIGACIÓN --- 4743</v>
      </c>
      <c r="D117" s="118"/>
      <c r="E117" s="170"/>
      <c r="F117" s="172"/>
      <c r="G117" s="172"/>
      <c r="H117" s="54" t="s">
        <v>16</v>
      </c>
      <c r="I117" s="172">
        <v>0.15</v>
      </c>
      <c r="J117" s="202" t="s">
        <v>23</v>
      </c>
    </row>
    <row r="118" spans="1:10" ht="15.75" thickBot="1" x14ac:dyDescent="0.3">
      <c r="A118" s="59"/>
      <c r="B118" s="126"/>
      <c r="C118" s="299"/>
      <c r="D118" s="62"/>
      <c r="E118" s="278">
        <f>E108+F118</f>
        <v>10</v>
      </c>
      <c r="F118" s="259">
        <f>G117+G118</f>
        <v>2</v>
      </c>
      <c r="G118" s="258">
        <v>2</v>
      </c>
      <c r="H118" s="316" t="s">
        <v>16</v>
      </c>
      <c r="I118" s="258"/>
      <c r="J118" s="260" t="s">
        <v>26</v>
      </c>
    </row>
    <row r="119" spans="1:10" ht="15.75" thickBot="1" x14ac:dyDescent="0.3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x14ac:dyDescent="0.25">
      <c r="A120" s="19" t="s">
        <v>59</v>
      </c>
      <c r="B120" s="211" t="str">
        <f>B110</f>
        <v>NERY GARCIA</v>
      </c>
      <c r="C120" s="241" t="str">
        <f>C110</f>
        <v>ESTADISTICA DESCRIPTIVA --- NRC 4665</v>
      </c>
      <c r="D120" s="22">
        <f>D110+7</f>
        <v>44898</v>
      </c>
      <c r="E120" s="242">
        <f>E110+F122</f>
        <v>18</v>
      </c>
      <c r="F120" s="243"/>
      <c r="G120" s="244">
        <v>1</v>
      </c>
      <c r="H120" s="26" t="s">
        <v>16</v>
      </c>
      <c r="I120" s="244"/>
      <c r="J120" s="245" t="s">
        <v>17</v>
      </c>
    </row>
    <row r="121" spans="1:10" x14ac:dyDescent="0.25">
      <c r="A121" s="29"/>
      <c r="B121" s="215"/>
      <c r="C121" s="246"/>
      <c r="D121" s="32"/>
      <c r="E121" s="247"/>
      <c r="F121" s="247"/>
      <c r="G121" s="248"/>
      <c r="H121" s="35"/>
      <c r="I121" s="35">
        <v>0.15</v>
      </c>
      <c r="J121" s="249" t="s">
        <v>18</v>
      </c>
    </row>
    <row r="122" spans="1:10" ht="15.75" thickBot="1" x14ac:dyDescent="0.3">
      <c r="A122" s="29"/>
      <c r="B122" s="215"/>
      <c r="C122" s="317"/>
      <c r="D122" s="39"/>
      <c r="E122" s="287"/>
      <c r="F122" s="252">
        <f>G120+G122</f>
        <v>3</v>
      </c>
      <c r="G122" s="252">
        <v>2</v>
      </c>
      <c r="H122" s="42" t="s">
        <v>16</v>
      </c>
      <c r="I122" s="252"/>
      <c r="J122" s="253" t="s">
        <v>48</v>
      </c>
    </row>
    <row r="123" spans="1:10" ht="24.75" thickTop="1" x14ac:dyDescent="0.25">
      <c r="A123" s="29"/>
      <c r="B123" s="35" t="str">
        <f>B114</f>
        <v>TAMARA ARMAS</v>
      </c>
      <c r="C123" s="292" t="str">
        <f>C114</f>
        <v>CONTABILIDAD FINANCIERA -- NRC 4659</v>
      </c>
      <c r="D123" s="47">
        <f>D114+7</f>
        <v>44899</v>
      </c>
      <c r="E123" s="255">
        <f>E115+F123</f>
        <v>19</v>
      </c>
      <c r="F123" s="254">
        <f>G123+G125</f>
        <v>4</v>
      </c>
      <c r="G123" s="254">
        <v>3</v>
      </c>
      <c r="H123" s="50" t="s">
        <v>16</v>
      </c>
      <c r="I123" s="254"/>
      <c r="J123" s="256" t="s">
        <v>22</v>
      </c>
    </row>
    <row r="124" spans="1:10" x14ac:dyDescent="0.25">
      <c r="A124" s="52"/>
      <c r="B124" s="224"/>
      <c r="C124" s="172"/>
      <c r="D124" s="55"/>
      <c r="E124" s="257"/>
      <c r="F124" s="147"/>
      <c r="G124" s="54"/>
      <c r="H124" s="54"/>
      <c r="I124" s="54">
        <v>0.15</v>
      </c>
      <c r="J124" s="96" t="s">
        <v>23</v>
      </c>
    </row>
    <row r="125" spans="1:10" x14ac:dyDescent="0.25">
      <c r="A125" s="52"/>
      <c r="B125" s="224"/>
      <c r="C125" s="318"/>
      <c r="D125" s="55"/>
      <c r="E125" s="291"/>
      <c r="F125" s="292"/>
      <c r="G125" s="292">
        <v>1</v>
      </c>
      <c r="H125" s="35" t="s">
        <v>16</v>
      </c>
      <c r="I125" s="292"/>
      <c r="J125" s="319" t="s">
        <v>32</v>
      </c>
    </row>
    <row r="126" spans="1:10" ht="24.75" thickBot="1" x14ac:dyDescent="0.3">
      <c r="A126" s="59"/>
      <c r="B126" s="320" t="str">
        <f>B117</f>
        <v>HELDER BARREA</v>
      </c>
      <c r="C126" s="258" t="str">
        <f>C117</f>
        <v>FUNDAMENTOS DE INVESTIGACIÓN --- 4743</v>
      </c>
      <c r="D126" s="62"/>
      <c r="E126" s="321">
        <f>E118+F126</f>
        <v>11</v>
      </c>
      <c r="F126" s="322">
        <f>G126</f>
        <v>1</v>
      </c>
      <c r="G126" s="323">
        <v>1</v>
      </c>
      <c r="H126" s="324" t="s">
        <v>35</v>
      </c>
      <c r="I126" s="323"/>
      <c r="J126" s="325" t="s">
        <v>33</v>
      </c>
    </row>
    <row r="127" spans="1:10" ht="15.75" thickBot="1" x14ac:dyDescent="0.3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x14ac:dyDescent="0.25">
      <c r="A128" s="326">
        <v>15</v>
      </c>
      <c r="B128" s="211" t="str">
        <f>B120</f>
        <v>NERY GARCIA</v>
      </c>
      <c r="C128" s="264" t="str">
        <f>C120</f>
        <v>ESTADISTICA DESCRIPTIVA --- NRC 4665</v>
      </c>
      <c r="D128" s="73">
        <f>D120+7</f>
        <v>44905</v>
      </c>
      <c r="E128" s="242">
        <f>E120+G128+G130</f>
        <v>21</v>
      </c>
      <c r="F128" s="327">
        <f>G128+G130</f>
        <v>3</v>
      </c>
      <c r="G128" s="244">
        <v>2</v>
      </c>
      <c r="H128" s="188" t="s">
        <v>16</v>
      </c>
      <c r="I128" s="244"/>
      <c r="J128" s="245" t="s">
        <v>60</v>
      </c>
    </row>
    <row r="129" spans="1:10" x14ac:dyDescent="0.25">
      <c r="A129" s="78"/>
      <c r="B129" s="215"/>
      <c r="C129" s="268"/>
      <c r="D129" s="55"/>
      <c r="E129" s="257"/>
      <c r="F129" s="54"/>
      <c r="G129" s="54"/>
      <c r="H129" s="35"/>
      <c r="I129" s="54">
        <v>0.15</v>
      </c>
      <c r="J129" s="202" t="s">
        <v>58</v>
      </c>
    </row>
    <row r="130" spans="1:10" ht="24.75" thickBot="1" x14ac:dyDescent="0.3">
      <c r="A130" s="78"/>
      <c r="B130" s="218"/>
      <c r="C130" s="269"/>
      <c r="D130" s="85"/>
      <c r="E130" s="270"/>
      <c r="F130" s="194">
        <f>F111+G113+F122+G128+G130</f>
        <v>21</v>
      </c>
      <c r="G130" s="252">
        <v>1</v>
      </c>
      <c r="H130" s="194" t="s">
        <v>42</v>
      </c>
      <c r="I130" s="252"/>
      <c r="J130" s="253" t="s">
        <v>37</v>
      </c>
    </row>
    <row r="131" spans="1:10" ht="24.75" thickTop="1" x14ac:dyDescent="0.25">
      <c r="A131" s="78"/>
      <c r="B131" s="106" t="str">
        <f>B123</f>
        <v>TAMARA ARMAS</v>
      </c>
      <c r="C131" s="288" t="str">
        <f>C123</f>
        <v>CONTABILIDAD FINANCIERA -- NRC 4659</v>
      </c>
      <c r="D131" s="55">
        <f>+D123+7</f>
        <v>44906</v>
      </c>
      <c r="E131" s="257"/>
      <c r="F131" s="328">
        <f>E123+F132</f>
        <v>23</v>
      </c>
      <c r="G131" s="254">
        <v>1</v>
      </c>
      <c r="H131" s="198" t="s">
        <v>42</v>
      </c>
      <c r="I131" s="254"/>
      <c r="J131" s="256" t="s">
        <v>43</v>
      </c>
    </row>
    <row r="132" spans="1:10" x14ac:dyDescent="0.25">
      <c r="A132" s="78"/>
      <c r="B132" s="111"/>
      <c r="C132" s="288"/>
      <c r="D132" s="55"/>
      <c r="E132" s="329">
        <f>E123+F132</f>
        <v>23</v>
      </c>
      <c r="F132" s="291">
        <f>G131+G132+G134</f>
        <v>4</v>
      </c>
      <c r="G132" s="292">
        <v>2</v>
      </c>
      <c r="H132" s="200" t="s">
        <v>16</v>
      </c>
      <c r="I132" s="292"/>
      <c r="J132" s="330" t="s">
        <v>44</v>
      </c>
    </row>
    <row r="133" spans="1:10" x14ac:dyDescent="0.25">
      <c r="A133" s="78"/>
      <c r="B133" s="331"/>
      <c r="C133" s="273"/>
      <c r="D133" s="55"/>
      <c r="E133" s="257"/>
      <c r="F133" s="247"/>
      <c r="G133" s="35"/>
      <c r="H133" s="35"/>
      <c r="I133" s="35">
        <v>0.15</v>
      </c>
      <c r="J133" s="332" t="s">
        <v>23</v>
      </c>
    </row>
    <row r="134" spans="1:10" x14ac:dyDescent="0.25">
      <c r="A134" s="78"/>
      <c r="B134" s="30" t="str">
        <f>B126</f>
        <v>HELDER BARREA</v>
      </c>
      <c r="C134" s="333" t="str">
        <f>C126</f>
        <v>FUNDAMENTOS DE INVESTIGACIÓN --- 4743</v>
      </c>
      <c r="D134" s="55"/>
      <c r="E134" s="257"/>
      <c r="F134" s="334">
        <f>G135</f>
        <v>1</v>
      </c>
      <c r="G134" s="335">
        <v>1</v>
      </c>
      <c r="H134" s="200" t="s">
        <v>16</v>
      </c>
      <c r="I134" s="335"/>
      <c r="J134" s="336" t="s">
        <v>32</v>
      </c>
    </row>
    <row r="135" spans="1:10" ht="24.75" thickBot="1" x14ac:dyDescent="0.3">
      <c r="A135" s="97"/>
      <c r="B135" s="183"/>
      <c r="C135" s="337"/>
      <c r="D135" s="338"/>
      <c r="E135" s="278">
        <f>E126+F134</f>
        <v>12</v>
      </c>
      <c r="F135" s="209">
        <f>E126+F134</f>
        <v>12</v>
      </c>
      <c r="G135" s="323">
        <v>1</v>
      </c>
      <c r="H135" s="209" t="s">
        <v>42</v>
      </c>
      <c r="I135" s="258"/>
      <c r="J135" s="260" t="s">
        <v>33</v>
      </c>
    </row>
    <row r="136" spans="1:10" ht="16.5" thickBot="1" x14ac:dyDescent="0.3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ht="15.75" x14ac:dyDescent="0.25">
      <c r="A137" s="302">
        <v>16</v>
      </c>
      <c r="B137" s="474" t="str">
        <f>B128</f>
        <v>NERY GARCIA</v>
      </c>
      <c r="C137" s="241" t="str">
        <f>C128</f>
        <v>ESTADISTICA DESCRIPTIVA --- NRC 4665</v>
      </c>
      <c r="D137" s="22">
        <f>D128+7</f>
        <v>44912</v>
      </c>
      <c r="E137" s="242">
        <f>E128+F137</f>
        <v>24</v>
      </c>
      <c r="F137" s="244">
        <f>G137+G139</f>
        <v>3</v>
      </c>
      <c r="G137" s="473">
        <v>1</v>
      </c>
      <c r="H137" s="214" t="s">
        <v>16</v>
      </c>
      <c r="I137" s="472"/>
      <c r="J137" s="245" t="s">
        <v>17</v>
      </c>
    </row>
    <row r="138" spans="1:10" ht="15.75" x14ac:dyDescent="0.25">
      <c r="A138" s="464"/>
      <c r="B138" s="111"/>
      <c r="C138" s="246"/>
      <c r="D138" s="32"/>
      <c r="E138" s="247"/>
      <c r="F138" s="35"/>
      <c r="G138" s="342"/>
      <c r="H138" s="343"/>
      <c r="I138" s="343"/>
      <c r="J138" s="249" t="s">
        <v>18</v>
      </c>
    </row>
    <row r="139" spans="1:10" ht="15.75" thickBot="1" x14ac:dyDescent="0.3">
      <c r="A139" s="464"/>
      <c r="B139" s="471"/>
      <c r="C139" s="250"/>
      <c r="D139" s="39"/>
      <c r="E139" s="470"/>
      <c r="F139" s="470"/>
      <c r="G139" s="252">
        <v>2</v>
      </c>
      <c r="H139" s="220" t="s">
        <v>45</v>
      </c>
      <c r="I139" s="252"/>
      <c r="J139" s="253" t="s">
        <v>48</v>
      </c>
    </row>
    <row r="140" spans="1:10" ht="15.75" thickTop="1" x14ac:dyDescent="0.25">
      <c r="A140" s="464"/>
      <c r="B140" s="106" t="str">
        <f>B134</f>
        <v>HELDER BARREA</v>
      </c>
      <c r="C140" s="469" t="str">
        <f>C134</f>
        <v>FUNDAMENTOS DE INVESTIGACIÓN --- 4743</v>
      </c>
      <c r="D140" s="47">
        <f>+D137+1</f>
        <v>44913</v>
      </c>
      <c r="E140" s="468">
        <f>E135+G140</f>
        <v>14</v>
      </c>
      <c r="F140" s="468">
        <f>G140</f>
        <v>2</v>
      </c>
      <c r="G140" s="466">
        <v>2</v>
      </c>
      <c r="H140" s="467" t="s">
        <v>45</v>
      </c>
      <c r="I140" s="466"/>
      <c r="J140" s="465" t="s">
        <v>89</v>
      </c>
    </row>
    <row r="141" spans="1:10" x14ac:dyDescent="0.25">
      <c r="A141" s="464"/>
      <c r="B141" s="30"/>
      <c r="C141" s="333"/>
      <c r="D141" s="32"/>
      <c r="E141" s="247"/>
      <c r="F141" s="247"/>
      <c r="G141" s="35"/>
      <c r="H141" s="149"/>
      <c r="I141" s="35">
        <v>0.15</v>
      </c>
      <c r="J141" s="175" t="s">
        <v>88</v>
      </c>
    </row>
    <row r="142" spans="1:10" x14ac:dyDescent="0.25">
      <c r="A142" s="464"/>
      <c r="B142" s="35"/>
      <c r="C142" s="35"/>
      <c r="D142" s="32"/>
      <c r="E142" s="247"/>
      <c r="F142" s="247"/>
      <c r="G142" s="35">
        <v>1</v>
      </c>
      <c r="H142" s="35" t="s">
        <v>16</v>
      </c>
      <c r="I142" s="35"/>
      <c r="J142" s="175" t="s">
        <v>23</v>
      </c>
    </row>
    <row r="143" spans="1:10" ht="24.75" thickBot="1" x14ac:dyDescent="0.3">
      <c r="A143" s="463"/>
      <c r="B143" s="65" t="str">
        <f>B134</f>
        <v>HELDER BARREA</v>
      </c>
      <c r="C143" s="460"/>
      <c r="D143" s="62"/>
      <c r="E143" s="462">
        <f>E132+F143</f>
        <v>26</v>
      </c>
      <c r="F143" s="460">
        <f>G143+G142</f>
        <v>3</v>
      </c>
      <c r="G143" s="460">
        <v>2</v>
      </c>
      <c r="H143" s="461" t="s">
        <v>45</v>
      </c>
      <c r="I143" s="460"/>
      <c r="J143" s="293" t="s">
        <v>26</v>
      </c>
    </row>
    <row r="144" spans="1:10" ht="15.75" thickBot="1" x14ac:dyDescent="0.3">
      <c r="A144" s="229"/>
      <c r="B144" s="229"/>
      <c r="C144" s="230"/>
      <c r="D144" s="231"/>
      <c r="E144" s="350">
        <f>SUM(E137:E143)</f>
        <v>64</v>
      </c>
      <c r="F144" s="230"/>
      <c r="G144" s="230"/>
      <c r="H144" s="230"/>
      <c r="I144" s="230"/>
      <c r="J144" s="230"/>
    </row>
    <row r="145" spans="1:10" ht="14.25" customHeight="1" x14ac:dyDescent="0.25">
      <c r="A145" s="229"/>
      <c r="B145" s="229"/>
      <c r="C145" s="230"/>
      <c r="D145" s="231"/>
      <c r="E145" s="233"/>
      <c r="F145" s="230"/>
      <c r="G145" s="230"/>
      <c r="H145" s="230"/>
      <c r="I145" s="230"/>
      <c r="J145" s="230"/>
    </row>
    <row r="146" spans="1:10" x14ac:dyDescent="0.25">
      <c r="A146" s="8"/>
      <c r="B146" s="8"/>
      <c r="C146" s="352"/>
      <c r="D146" s="352"/>
      <c r="E146" s="353"/>
      <c r="F146" s="354"/>
      <c r="G146" s="352"/>
      <c r="H146" s="352"/>
      <c r="I146" s="352"/>
      <c r="J146" s="352"/>
    </row>
    <row r="147" spans="1:10" ht="16.5" thickBot="1" x14ac:dyDescent="0.3">
      <c r="A147" s="8"/>
      <c r="B147" s="8"/>
      <c r="C147" s="355" t="s">
        <v>63</v>
      </c>
      <c r="D147" s="355"/>
      <c r="E147" s="355"/>
      <c r="F147" s="355"/>
      <c r="G147" s="355"/>
      <c r="H147" s="355"/>
      <c r="I147" s="355"/>
      <c r="J147" s="355"/>
    </row>
    <row r="148" spans="1:10" ht="15.75" thickBot="1" x14ac:dyDescent="0.3">
      <c r="A148" s="8"/>
      <c r="B148" s="8"/>
      <c r="C148" s="459" t="s">
        <v>64</v>
      </c>
      <c r="D148" s="357" t="s">
        <v>65</v>
      </c>
      <c r="E148" s="358"/>
      <c r="F148" s="359"/>
      <c r="G148" s="360" t="s">
        <v>66</v>
      </c>
      <c r="H148" s="360"/>
      <c r="I148" s="357" t="s">
        <v>67</v>
      </c>
      <c r="J148" s="361" t="s">
        <v>68</v>
      </c>
    </row>
    <row r="149" spans="1:10" x14ac:dyDescent="0.25">
      <c r="A149" s="8"/>
      <c r="B149" s="8"/>
      <c r="C149" s="458" t="str">
        <f>C8</f>
        <v>LEGISLACIÓN MERCANTIL  -- NRC 5276</v>
      </c>
      <c r="D149" s="363">
        <f>D22</f>
        <v>44814</v>
      </c>
      <c r="E149" s="364"/>
      <c r="F149" s="365"/>
      <c r="G149" s="363">
        <f>D38</f>
        <v>44828</v>
      </c>
      <c r="H149" s="363"/>
      <c r="I149" s="363">
        <f>D56</f>
        <v>44842</v>
      </c>
      <c r="J149" s="363">
        <f>D65</f>
        <v>44849</v>
      </c>
    </row>
    <row r="150" spans="1:10" x14ac:dyDescent="0.25">
      <c r="A150" s="8"/>
      <c r="B150" s="8"/>
      <c r="C150" s="366" t="str">
        <f>C11</f>
        <v>PROCESO ADMINSTRATIVO --- 4662</v>
      </c>
      <c r="D150" s="367">
        <f>D25</f>
        <v>44815</v>
      </c>
      <c r="E150" s="368"/>
      <c r="F150" s="369"/>
      <c r="G150" s="367">
        <f>D42</f>
        <v>44829</v>
      </c>
      <c r="H150" s="367"/>
      <c r="I150" s="367">
        <f>D59</f>
        <v>44843</v>
      </c>
      <c r="J150" s="367">
        <f>D68</f>
        <v>44850</v>
      </c>
    </row>
    <row r="151" spans="1:10" ht="24" x14ac:dyDescent="0.25">
      <c r="A151" s="8"/>
      <c r="B151" s="8"/>
      <c r="C151" s="370" t="str">
        <f>C28</f>
        <v>CONTEXTOS E INTERCULTURALIDAD -- 4744</v>
      </c>
      <c r="D151" s="367">
        <f>D25</f>
        <v>44815</v>
      </c>
      <c r="E151" s="368"/>
      <c r="F151" s="369"/>
      <c r="G151" s="367">
        <f>D51</f>
        <v>44836</v>
      </c>
      <c r="H151" s="367"/>
      <c r="I151" s="367">
        <f>I150</f>
        <v>44843</v>
      </c>
      <c r="J151" s="367">
        <f>J150</f>
        <v>44850</v>
      </c>
    </row>
    <row r="152" spans="1:10" x14ac:dyDescent="0.25">
      <c r="A152" s="8"/>
      <c r="B152" s="8"/>
      <c r="C152" s="457" t="str">
        <f>C77</f>
        <v>ESTADISTICA DESCRIPTIVA --- NRC 4665</v>
      </c>
      <c r="D152" s="367">
        <f>D94</f>
        <v>44877</v>
      </c>
      <c r="E152" s="368"/>
      <c r="F152" s="369"/>
      <c r="G152" s="367">
        <f>D110</f>
        <v>44891</v>
      </c>
      <c r="H152" s="367"/>
      <c r="I152" s="367">
        <f>D128</f>
        <v>44905</v>
      </c>
      <c r="J152" s="367">
        <f>D137</f>
        <v>44912</v>
      </c>
    </row>
    <row r="153" spans="1:10" x14ac:dyDescent="0.25">
      <c r="A153" s="8"/>
      <c r="B153" s="8"/>
      <c r="C153" s="372" t="str">
        <f>C97</f>
        <v>CONTABILIDAD FINANCIERA -- NRC 4659</v>
      </c>
      <c r="D153" s="367">
        <f>D97</f>
        <v>44878</v>
      </c>
      <c r="E153" s="368"/>
      <c r="F153" s="369"/>
      <c r="G153" s="367">
        <f>D114</f>
        <v>44892</v>
      </c>
      <c r="H153" s="367"/>
      <c r="I153" s="367">
        <f>D131</f>
        <v>44906</v>
      </c>
      <c r="J153" s="367">
        <f>D140</f>
        <v>44913</v>
      </c>
    </row>
    <row r="154" spans="1:10" x14ac:dyDescent="0.25">
      <c r="A154" s="8"/>
      <c r="B154" s="8"/>
      <c r="C154" s="373" t="str">
        <f>C82</f>
        <v>FUNDAMENTOS DE INVESTIGACIÓN --- 4743</v>
      </c>
      <c r="D154" s="367">
        <f>D97</f>
        <v>44878</v>
      </c>
      <c r="E154" s="368"/>
      <c r="F154" s="369"/>
      <c r="G154" s="367">
        <f>D114</f>
        <v>44892</v>
      </c>
      <c r="H154" s="367"/>
      <c r="I154" s="367">
        <f>D131</f>
        <v>44906</v>
      </c>
      <c r="J154" s="367">
        <f xml:space="preserve"> D140</f>
        <v>44913</v>
      </c>
    </row>
    <row r="155" spans="1:10" x14ac:dyDescent="0.25">
      <c r="A155" s="8"/>
      <c r="B155" s="8"/>
      <c r="C155" s="374"/>
      <c r="D155" s="375"/>
      <c r="E155" s="376"/>
      <c r="F155" s="377"/>
      <c r="G155" s="375"/>
      <c r="H155" s="375"/>
      <c r="I155" s="375"/>
      <c r="J155" s="375"/>
    </row>
    <row r="156" spans="1:10" ht="15.75" x14ac:dyDescent="0.25">
      <c r="A156" s="378" t="s">
        <v>69</v>
      </c>
      <c r="B156" s="378"/>
      <c r="C156" s="378"/>
      <c r="D156" s="379"/>
      <c r="E156" s="380"/>
      <c r="F156" s="379"/>
      <c r="G156" s="379"/>
      <c r="H156" s="379"/>
      <c r="I156" s="379"/>
      <c r="J156" s="379"/>
    </row>
    <row r="157" spans="1:10" ht="15.75" thickBot="1" x14ac:dyDescent="0.3">
      <c r="A157" s="8"/>
      <c r="B157" s="8"/>
      <c r="C157" s="456"/>
      <c r="D157" s="381"/>
      <c r="E157" s="382"/>
      <c r="F157" s="382"/>
      <c r="G157" s="11"/>
      <c r="H157" s="383"/>
      <c r="I157" s="8"/>
      <c r="J157" s="352"/>
    </row>
    <row r="158" spans="1:10" ht="72" thickBot="1" x14ac:dyDescent="0.3">
      <c r="A158" s="351"/>
      <c r="B158" s="449" t="s">
        <v>70</v>
      </c>
      <c r="C158" s="455" t="s">
        <v>71</v>
      </c>
      <c r="D158" s="386" t="s">
        <v>72</v>
      </c>
      <c r="E158" s="387" t="s">
        <v>73</v>
      </c>
      <c r="F158" s="388" t="s">
        <v>74</v>
      </c>
      <c r="G158" s="388" t="s">
        <v>75</v>
      </c>
      <c r="H158" s="389" t="s">
        <v>76</v>
      </c>
      <c r="I158" s="389" t="s">
        <v>77</v>
      </c>
      <c r="J158" s="390" t="s">
        <v>87</v>
      </c>
    </row>
    <row r="159" spans="1:10" x14ac:dyDescent="0.25">
      <c r="A159" s="351"/>
      <c r="B159" s="453">
        <v>1</v>
      </c>
      <c r="C159" s="393" t="str">
        <f>C149</f>
        <v>LEGISLACIÓN MERCANTIL  -- NRC 5276</v>
      </c>
      <c r="D159" s="394">
        <v>48</v>
      </c>
      <c r="E159" s="394">
        <f>D159*40%</f>
        <v>19.200000000000003</v>
      </c>
      <c r="F159" s="395">
        <v>20</v>
      </c>
      <c r="G159" s="396">
        <f>(F159*40%)/E159</f>
        <v>0.41666666666666663</v>
      </c>
      <c r="H159" s="397">
        <f>E67</f>
        <v>24</v>
      </c>
      <c r="I159" s="396">
        <f>(H159*40%)/E159</f>
        <v>0.5</v>
      </c>
      <c r="J159" s="454">
        <f>D159-H159</f>
        <v>24</v>
      </c>
    </row>
    <row r="160" spans="1:10" x14ac:dyDescent="0.25">
      <c r="A160" s="351"/>
      <c r="B160" s="453">
        <v>3</v>
      </c>
      <c r="C160" s="366" t="str">
        <f>C150</f>
        <v>PROCESO ADMINSTRATIVO --- 4662</v>
      </c>
      <c r="D160" s="400">
        <v>64</v>
      </c>
      <c r="E160" s="400">
        <f>D160*40%</f>
        <v>25.6</v>
      </c>
      <c r="F160" s="395">
        <v>26</v>
      </c>
      <c r="G160" s="402">
        <f>(F160*40%)/E160</f>
        <v>0.40625</v>
      </c>
      <c r="H160" s="403">
        <f>E68</f>
        <v>26</v>
      </c>
      <c r="I160" s="402">
        <f>(H160*40%)/E160</f>
        <v>0.40625</v>
      </c>
      <c r="J160" s="452">
        <f>D160-H160</f>
        <v>38</v>
      </c>
    </row>
    <row r="161" spans="1:10" ht="24.75" x14ac:dyDescent="0.25">
      <c r="A161" s="351"/>
      <c r="B161" s="453">
        <v>2</v>
      </c>
      <c r="C161" s="405" t="str">
        <f>C151</f>
        <v>CONTEXTOS E INTERCULTURALIDAD -- 4744</v>
      </c>
      <c r="D161" s="400">
        <v>32</v>
      </c>
      <c r="E161" s="400">
        <f>D161*40%</f>
        <v>12.8</v>
      </c>
      <c r="F161" s="395">
        <v>13</v>
      </c>
      <c r="G161" s="402">
        <f>(F161*40%)/E161</f>
        <v>0.40625</v>
      </c>
      <c r="H161" s="403">
        <f>E71</f>
        <v>14</v>
      </c>
      <c r="I161" s="396">
        <f>(H161*40%)/E161</f>
        <v>0.4375</v>
      </c>
      <c r="J161" s="452">
        <f>D161-H161</f>
        <v>18</v>
      </c>
    </row>
    <row r="162" spans="1:10" x14ac:dyDescent="0.25">
      <c r="A162" s="351"/>
      <c r="B162" s="453">
        <v>4</v>
      </c>
      <c r="C162" s="406" t="str">
        <f>C152</f>
        <v>ESTADISTICA DESCRIPTIVA --- NRC 4665</v>
      </c>
      <c r="D162" s="400">
        <v>48</v>
      </c>
      <c r="E162" s="400">
        <f>D162*40%</f>
        <v>19.200000000000003</v>
      </c>
      <c r="F162" s="395">
        <v>20</v>
      </c>
      <c r="G162" s="402">
        <f>(F162*40%)/E162</f>
        <v>0.41666666666666663</v>
      </c>
      <c r="H162" s="403">
        <f>E137</f>
        <v>24</v>
      </c>
      <c r="I162" s="402">
        <f>(H162*40%)/E162</f>
        <v>0.5</v>
      </c>
      <c r="J162" s="452">
        <f>D162-H162</f>
        <v>24</v>
      </c>
    </row>
    <row r="163" spans="1:10" x14ac:dyDescent="0.25">
      <c r="A163" s="351"/>
      <c r="B163" s="453">
        <v>5</v>
      </c>
      <c r="C163" s="372" t="str">
        <f>C153</f>
        <v>CONTABILIDAD FINANCIERA -- NRC 4659</v>
      </c>
      <c r="D163" s="400">
        <v>64</v>
      </c>
      <c r="E163" s="400">
        <f>D163*40%</f>
        <v>25.6</v>
      </c>
      <c r="F163" s="395">
        <v>26</v>
      </c>
      <c r="G163" s="402">
        <f>(F163*40%)/E163</f>
        <v>0.40625</v>
      </c>
      <c r="H163" s="403">
        <f>E143</f>
        <v>26</v>
      </c>
      <c r="I163" s="402">
        <f>(H163*40%)/E163</f>
        <v>0.40625</v>
      </c>
      <c r="J163" s="452">
        <f>D163-H163</f>
        <v>38</v>
      </c>
    </row>
    <row r="164" spans="1:10" x14ac:dyDescent="0.25">
      <c r="A164" s="351"/>
      <c r="B164" s="453">
        <v>6</v>
      </c>
      <c r="C164" s="407" t="str">
        <f>C154</f>
        <v>FUNDAMENTOS DE INVESTIGACIÓN --- 4743</v>
      </c>
      <c r="D164" s="400">
        <v>32</v>
      </c>
      <c r="E164" s="400">
        <f>D164*40%</f>
        <v>12.8</v>
      </c>
      <c r="F164" s="395">
        <v>13</v>
      </c>
      <c r="G164" s="402">
        <f>(F164*40%)/E164</f>
        <v>0.40625</v>
      </c>
      <c r="H164" s="403">
        <f>E140</f>
        <v>14</v>
      </c>
      <c r="I164" s="402">
        <f>(H164*40%)/E164</f>
        <v>0.4375</v>
      </c>
      <c r="J164" s="452">
        <f>D164-H164</f>
        <v>18</v>
      </c>
    </row>
    <row r="165" spans="1:10" x14ac:dyDescent="0.25">
      <c r="A165" s="351"/>
      <c r="B165" s="351"/>
      <c r="C165" s="8"/>
      <c r="D165" s="449">
        <f>SUM(D159:D164)</f>
        <v>288</v>
      </c>
      <c r="E165" s="451">
        <f>SUM(E159:E164)</f>
        <v>115.2</v>
      </c>
      <c r="F165" s="451">
        <f>SUM(F159:F164)</f>
        <v>118</v>
      </c>
      <c r="G165" s="450">
        <f>AVERAGE(G159:G164)</f>
        <v>0.40972222222222215</v>
      </c>
      <c r="H165" s="451">
        <f>SUM(H159:H164)</f>
        <v>128</v>
      </c>
      <c r="I165" s="450">
        <f>AVERAGE(I159:I164)</f>
        <v>0.44791666666666669</v>
      </c>
      <c r="J165" s="449">
        <f>SUM(J159:J164)</f>
        <v>160</v>
      </c>
    </row>
    <row r="166" spans="1:10" x14ac:dyDescent="0.25">
      <c r="A166" s="8"/>
      <c r="B166" s="8"/>
      <c r="C166" s="8"/>
      <c r="D166" s="415"/>
      <c r="E166" s="9"/>
      <c r="F166" s="10"/>
      <c r="G166" s="416"/>
      <c r="H166" s="416"/>
      <c r="I166" s="8"/>
      <c r="J166" s="8"/>
    </row>
    <row r="167" spans="1:10" x14ac:dyDescent="0.25">
      <c r="A167" s="418" t="s">
        <v>78</v>
      </c>
      <c r="B167" s="418"/>
      <c r="C167" s="8"/>
      <c r="D167" s="8"/>
      <c r="E167" s="9"/>
      <c r="F167" s="10"/>
      <c r="G167" s="11"/>
      <c r="H167" s="11"/>
      <c r="I167" s="8"/>
      <c r="J167" s="8"/>
    </row>
    <row r="168" spans="1:10" x14ac:dyDescent="0.25">
      <c r="A168" s="8"/>
      <c r="B168" s="8"/>
      <c r="C168" s="8"/>
      <c r="D168" s="8"/>
      <c r="E168" s="9"/>
      <c r="F168" s="10"/>
      <c r="G168" s="11"/>
      <c r="H168" s="11"/>
      <c r="I168" s="8"/>
      <c r="J168" s="8"/>
    </row>
    <row r="169" spans="1:10" ht="15.75" thickBot="1" x14ac:dyDescent="0.3">
      <c r="A169" s="8"/>
      <c r="B169" s="8"/>
      <c r="C169" s="8"/>
      <c r="D169" s="8"/>
      <c r="E169" s="9"/>
      <c r="F169" s="10"/>
      <c r="G169" s="11"/>
      <c r="H169" s="11"/>
      <c r="I169" s="8"/>
      <c r="J169" s="8"/>
    </row>
    <row r="170" spans="1:10" ht="25.5" thickBot="1" x14ac:dyDescent="0.3">
      <c r="A170" s="8"/>
      <c r="B170" s="8"/>
      <c r="C170" s="419" t="s">
        <v>79</v>
      </c>
      <c r="D170" s="420" t="s">
        <v>80</v>
      </c>
      <c r="E170" s="421"/>
      <c r="F170" s="422" t="s">
        <v>81</v>
      </c>
      <c r="G170" s="422" t="s">
        <v>82</v>
      </c>
      <c r="H170" s="422" t="s">
        <v>83</v>
      </c>
      <c r="I170" s="423" t="s">
        <v>84</v>
      </c>
      <c r="J170" s="418"/>
    </row>
    <row r="171" spans="1:10" x14ac:dyDescent="0.25">
      <c r="A171" s="8"/>
      <c r="B171" s="8"/>
      <c r="C171" s="448" t="str">
        <f>C159</f>
        <v>LEGISLACIÓN MERCANTIL  -- NRC 5276</v>
      </c>
      <c r="D171" s="425">
        <f>H159</f>
        <v>24</v>
      </c>
      <c r="E171" s="426"/>
      <c r="F171" s="425">
        <v>2</v>
      </c>
      <c r="G171" s="425">
        <f>D171-F171</f>
        <v>22</v>
      </c>
      <c r="H171" s="425">
        <v>1</v>
      </c>
      <c r="I171" s="427">
        <f>D171/3</f>
        <v>8</v>
      </c>
      <c r="J171" s="418"/>
    </row>
    <row r="172" spans="1:10" x14ac:dyDescent="0.25">
      <c r="A172" s="8"/>
      <c r="B172" s="8"/>
      <c r="C172" s="428" t="str">
        <f>C160</f>
        <v>PROCESO ADMINSTRATIVO --- 4662</v>
      </c>
      <c r="D172" s="429">
        <f>H160</f>
        <v>26</v>
      </c>
      <c r="E172" s="430"/>
      <c r="F172" s="429">
        <v>2</v>
      </c>
      <c r="G172" s="429">
        <f>D172-F172</f>
        <v>24</v>
      </c>
      <c r="H172" s="429">
        <v>1</v>
      </c>
      <c r="I172" s="431">
        <f>I171</f>
        <v>8</v>
      </c>
      <c r="J172" s="418"/>
    </row>
    <row r="173" spans="1:10" ht="24.75" x14ac:dyDescent="0.25">
      <c r="A173" s="8"/>
      <c r="B173" s="8"/>
      <c r="C173" s="432" t="str">
        <f>C161</f>
        <v>CONTEXTOS E INTERCULTURALIDAD -- 4744</v>
      </c>
      <c r="D173" s="429">
        <f>H161</f>
        <v>14</v>
      </c>
      <c r="E173" s="430"/>
      <c r="F173" s="429">
        <v>2</v>
      </c>
      <c r="G173" s="429">
        <f>D173-F173</f>
        <v>12</v>
      </c>
      <c r="H173" s="429">
        <v>1</v>
      </c>
      <c r="I173" s="431">
        <f>I172</f>
        <v>8</v>
      </c>
      <c r="J173" s="418"/>
    </row>
    <row r="174" spans="1:10" x14ac:dyDescent="0.25">
      <c r="A174" s="8"/>
      <c r="B174" s="8"/>
      <c r="C174" s="447" t="str">
        <f>C162</f>
        <v>ESTADISTICA DESCRIPTIVA --- NRC 4665</v>
      </c>
      <c r="D174" s="429">
        <f>H162</f>
        <v>24</v>
      </c>
      <c r="E174" s="430"/>
      <c r="F174" s="429">
        <v>2</v>
      </c>
      <c r="G174" s="429">
        <f>D174-F174</f>
        <v>22</v>
      </c>
      <c r="H174" s="429">
        <v>1</v>
      </c>
      <c r="I174" s="431">
        <f>I173</f>
        <v>8</v>
      </c>
      <c r="J174" s="418"/>
    </row>
    <row r="175" spans="1:10" x14ac:dyDescent="0.25">
      <c r="A175" s="8"/>
      <c r="B175" s="8"/>
      <c r="C175" s="446" t="str">
        <f>C163</f>
        <v>CONTABILIDAD FINANCIERA -- NRC 4659</v>
      </c>
      <c r="D175" s="429">
        <f>H163</f>
        <v>26</v>
      </c>
      <c r="E175" s="430"/>
      <c r="F175" s="429">
        <v>2</v>
      </c>
      <c r="G175" s="429">
        <f>D175-F175</f>
        <v>24</v>
      </c>
      <c r="H175" s="429">
        <v>1</v>
      </c>
      <c r="I175" s="431">
        <f>I174</f>
        <v>8</v>
      </c>
      <c r="J175" s="418"/>
    </row>
    <row r="176" spans="1:10" ht="25.5" thickBot="1" x14ac:dyDescent="0.3">
      <c r="A176" s="8"/>
      <c r="B176" s="8"/>
      <c r="C176" s="445" t="str">
        <f>C164</f>
        <v>FUNDAMENTOS DE INVESTIGACIÓN --- 4743</v>
      </c>
      <c r="D176" s="436">
        <f>H164</f>
        <v>14</v>
      </c>
      <c r="E176" s="437"/>
      <c r="F176" s="436">
        <v>2</v>
      </c>
      <c r="G176" s="436">
        <f>D176-F176</f>
        <v>12</v>
      </c>
      <c r="H176" s="436">
        <v>1</v>
      </c>
      <c r="I176" s="438">
        <f>I175</f>
        <v>8</v>
      </c>
      <c r="J176" s="418"/>
    </row>
    <row r="177" spans="1:10" x14ac:dyDescent="0.25">
      <c r="A177" s="418"/>
      <c r="B177" s="418"/>
      <c r="C177" s="418"/>
      <c r="D177" s="418"/>
      <c r="E177" s="439"/>
      <c r="F177" s="418"/>
      <c r="G177" s="418"/>
      <c r="H177" s="418"/>
      <c r="I177" s="418"/>
      <c r="J177" s="418"/>
    </row>
    <row r="178" spans="1:10" x14ac:dyDescent="0.25">
      <c r="A178" s="8"/>
      <c r="B178" s="8"/>
      <c r="C178" s="418"/>
      <c r="D178" s="418"/>
      <c r="E178" s="439"/>
      <c r="F178" s="418"/>
      <c r="G178" s="418"/>
      <c r="H178" s="418"/>
      <c r="I178" s="418"/>
      <c r="J178" s="418"/>
    </row>
    <row r="179" spans="1:10" x14ac:dyDescent="0.25">
      <c r="A179" s="8"/>
      <c r="B179" s="8"/>
      <c r="C179" s="8" t="s">
        <v>85</v>
      </c>
      <c r="D179" s="8"/>
      <c r="E179" s="9"/>
      <c r="F179" s="10"/>
      <c r="G179" s="11"/>
      <c r="H179" s="11"/>
      <c r="I179" s="8"/>
      <c r="J179" s="8"/>
    </row>
    <row r="180" spans="1:10" x14ac:dyDescent="0.25">
      <c r="A180" s="8"/>
      <c r="B180" s="8"/>
      <c r="C180" s="383" t="s">
        <v>86</v>
      </c>
      <c r="D180" s="8"/>
      <c r="E180" s="9"/>
      <c r="F180" s="10"/>
      <c r="G180" s="11"/>
      <c r="H180" s="11"/>
      <c r="I180" s="8"/>
      <c r="J180" s="8"/>
    </row>
    <row r="181" spans="1:10" x14ac:dyDescent="0.25">
      <c r="A181" s="351"/>
      <c r="B181" s="351"/>
      <c r="C181" s="351"/>
      <c r="D181" s="351"/>
      <c r="E181" s="351"/>
      <c r="F181" s="351"/>
      <c r="G181" s="351"/>
      <c r="H181" s="351"/>
      <c r="I181" s="351"/>
      <c r="J181" s="351"/>
    </row>
  </sheetData>
  <mergeCells count="127">
    <mergeCell ref="A2:J2"/>
    <mergeCell ref="A3:J3"/>
    <mergeCell ref="A4:J4"/>
    <mergeCell ref="A8:A13"/>
    <mergeCell ref="B8:B10"/>
    <mergeCell ref="C8:C10"/>
    <mergeCell ref="D8:D10"/>
    <mergeCell ref="D11:D13"/>
    <mergeCell ref="A14:J14"/>
    <mergeCell ref="A15:A20"/>
    <mergeCell ref="B15:B17"/>
    <mergeCell ref="C15:C17"/>
    <mergeCell ref="D15:D17"/>
    <mergeCell ref="D18:D20"/>
    <mergeCell ref="A21:J21"/>
    <mergeCell ref="A22:A29"/>
    <mergeCell ref="B22:B24"/>
    <mergeCell ref="C22:C24"/>
    <mergeCell ref="D22:D24"/>
    <mergeCell ref="B25:B26"/>
    <mergeCell ref="C25:C26"/>
    <mergeCell ref="D25:D29"/>
    <mergeCell ref="B28:B29"/>
    <mergeCell ref="C28:C29"/>
    <mergeCell ref="A30:J30"/>
    <mergeCell ref="A31:A36"/>
    <mergeCell ref="B31:B33"/>
    <mergeCell ref="C31:C33"/>
    <mergeCell ref="D31:D33"/>
    <mergeCell ref="D34:D36"/>
    <mergeCell ref="A37:J37"/>
    <mergeCell ref="A38:A46"/>
    <mergeCell ref="B38:B41"/>
    <mergeCell ref="C38:C41"/>
    <mergeCell ref="D38:D41"/>
    <mergeCell ref="B42:B44"/>
    <mergeCell ref="C42:C44"/>
    <mergeCell ref="D42:D46"/>
    <mergeCell ref="B45:B46"/>
    <mergeCell ref="A47:J47"/>
    <mergeCell ref="A48:A54"/>
    <mergeCell ref="B48:B50"/>
    <mergeCell ref="C48:C50"/>
    <mergeCell ref="D48:D50"/>
    <mergeCell ref="D51:D54"/>
    <mergeCell ref="B53:B54"/>
    <mergeCell ref="C53:C54"/>
    <mergeCell ref="A55:J55"/>
    <mergeCell ref="A56:A63"/>
    <mergeCell ref="B56:B58"/>
    <mergeCell ref="D56:D58"/>
    <mergeCell ref="B59:B60"/>
    <mergeCell ref="D59:D63"/>
    <mergeCell ref="B62:B63"/>
    <mergeCell ref="A64:J64"/>
    <mergeCell ref="A65:A71"/>
    <mergeCell ref="B65:B67"/>
    <mergeCell ref="C65:C67"/>
    <mergeCell ref="D65:D67"/>
    <mergeCell ref="B68:B69"/>
    <mergeCell ref="C68:C69"/>
    <mergeCell ref="D68:D71"/>
    <mergeCell ref="A77:A82"/>
    <mergeCell ref="B77:B79"/>
    <mergeCell ref="C77:C79"/>
    <mergeCell ref="D77:D79"/>
    <mergeCell ref="D80:D82"/>
    <mergeCell ref="A83:J83"/>
    <mergeCell ref="A84:J84"/>
    <mergeCell ref="A85:A90"/>
    <mergeCell ref="B85:B87"/>
    <mergeCell ref="C85:C87"/>
    <mergeCell ref="D85:D87"/>
    <mergeCell ref="D88:D90"/>
    <mergeCell ref="B92:J92"/>
    <mergeCell ref="A93:J93"/>
    <mergeCell ref="A94:A101"/>
    <mergeCell ref="B94:B96"/>
    <mergeCell ref="C94:C96"/>
    <mergeCell ref="D94:D96"/>
    <mergeCell ref="B97:B98"/>
    <mergeCell ref="C97:C98"/>
    <mergeCell ref="D97:D101"/>
    <mergeCell ref="B100:B101"/>
    <mergeCell ref="C100:C101"/>
    <mergeCell ref="A102:J102"/>
    <mergeCell ref="A103:A108"/>
    <mergeCell ref="B103:B105"/>
    <mergeCell ref="C103:C105"/>
    <mergeCell ref="D103:D105"/>
    <mergeCell ref="D106:D108"/>
    <mergeCell ref="A109:J109"/>
    <mergeCell ref="A110:A118"/>
    <mergeCell ref="B110:B113"/>
    <mergeCell ref="C110:C113"/>
    <mergeCell ref="D110:D113"/>
    <mergeCell ref="B114:B116"/>
    <mergeCell ref="C114:C116"/>
    <mergeCell ref="D114:D118"/>
    <mergeCell ref="B117:B118"/>
    <mergeCell ref="C117:C118"/>
    <mergeCell ref="A119:J119"/>
    <mergeCell ref="A120:A126"/>
    <mergeCell ref="B120:B122"/>
    <mergeCell ref="C120:C122"/>
    <mergeCell ref="D120:D122"/>
    <mergeCell ref="D123:D126"/>
    <mergeCell ref="A127:J127"/>
    <mergeCell ref="A128:A135"/>
    <mergeCell ref="B128:B130"/>
    <mergeCell ref="C128:C130"/>
    <mergeCell ref="D128:D130"/>
    <mergeCell ref="B131:B132"/>
    <mergeCell ref="C131:C132"/>
    <mergeCell ref="D131:D135"/>
    <mergeCell ref="B134:B135"/>
    <mergeCell ref="C134:C135"/>
    <mergeCell ref="C147:J147"/>
    <mergeCell ref="A156:C156"/>
    <mergeCell ref="A136:J136"/>
    <mergeCell ref="A137:A143"/>
    <mergeCell ref="B137:B139"/>
    <mergeCell ref="C137:C139"/>
    <mergeCell ref="D137:D139"/>
    <mergeCell ref="B140:B141"/>
    <mergeCell ref="C140:C141"/>
    <mergeCell ref="D140:D143"/>
  </mergeCells>
  <pageMargins left="0.25" right="0.25" top="0.75" bottom="0.75" header="0.3" footer="0.3"/>
  <pageSetup paperSize="9" scale="46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B1FC-2D4F-46E7-8290-6B8C8976F64A}">
  <sheetPr>
    <pageSetUpPr fitToPage="1"/>
  </sheetPr>
  <dimension ref="A1:K175"/>
  <sheetViews>
    <sheetView topLeftCell="A73" zoomScale="86" zoomScaleNormal="86" workbookViewId="0">
      <selection activeCell="C50" sqref="C50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34.7109375" customWidth="1"/>
    <col min="4" max="4" width="29.7109375" bestFit="1" customWidth="1"/>
    <col min="5" max="5" width="11.5703125" customWidth="1"/>
    <col min="6" max="6" width="10.7109375" bestFit="1" customWidth="1"/>
    <col min="7" max="7" width="29" bestFit="1" customWidth="1"/>
    <col min="8" max="8" width="16" customWidth="1"/>
    <col min="9" max="9" width="27.7109375" customWidth="1"/>
    <col min="10" max="10" width="29.85546875" customWidth="1"/>
    <col min="11" max="11" width="12.5703125" customWidth="1"/>
  </cols>
  <sheetData>
    <row r="1" spans="1:11" ht="18.75" x14ac:dyDescent="0.3">
      <c r="A1" s="3" t="s">
        <v>102</v>
      </c>
      <c r="B1" s="3"/>
      <c r="C1" s="3"/>
      <c r="D1" s="3"/>
      <c r="E1" s="3"/>
      <c r="F1" s="3"/>
      <c r="G1" s="3"/>
      <c r="H1" s="3"/>
      <c r="I1" s="3"/>
      <c r="J1" s="3"/>
      <c r="K1" s="496"/>
    </row>
    <row r="2" spans="1:11" ht="18.7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96"/>
    </row>
    <row r="3" spans="1:1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97"/>
    </row>
    <row r="4" spans="1:11" ht="15.75" thickBot="1" x14ac:dyDescent="0.3">
      <c r="A4" s="498"/>
      <c r="B4" s="498"/>
      <c r="C4" s="498"/>
      <c r="D4" s="498"/>
      <c r="E4" s="498"/>
      <c r="F4" s="498"/>
      <c r="G4" s="498"/>
      <c r="H4" s="498"/>
      <c r="I4" s="498"/>
      <c r="J4" s="498"/>
      <c r="K4" s="499"/>
    </row>
    <row r="5" spans="1:11" ht="37.5" thickBot="1" x14ac:dyDescent="0.3">
      <c r="A5" s="234" t="s">
        <v>3</v>
      </c>
      <c r="B5" s="235" t="s">
        <v>4</v>
      </c>
      <c r="C5" s="236" t="s">
        <v>5</v>
      </c>
      <c r="D5" s="237" t="s">
        <v>6</v>
      </c>
      <c r="E5" s="238" t="s">
        <v>7</v>
      </c>
      <c r="F5" s="239" t="s">
        <v>8</v>
      </c>
      <c r="G5" s="236" t="s">
        <v>9</v>
      </c>
      <c r="H5" s="236" t="s">
        <v>10</v>
      </c>
      <c r="I5" s="236" t="s">
        <v>11</v>
      </c>
      <c r="J5" s="240" t="s">
        <v>12</v>
      </c>
      <c r="K5" s="500"/>
    </row>
    <row r="6" spans="1:11" x14ac:dyDescent="0.25">
      <c r="A6" s="19" t="s">
        <v>13</v>
      </c>
      <c r="B6" s="474" t="s">
        <v>103</v>
      </c>
      <c r="C6" s="21" t="s">
        <v>104</v>
      </c>
      <c r="D6" s="22">
        <v>44800</v>
      </c>
      <c r="E6" s="501">
        <f>F8</f>
        <v>3</v>
      </c>
      <c r="F6" s="243"/>
      <c r="G6" s="27">
        <v>1</v>
      </c>
      <c r="H6" s="26" t="s">
        <v>16</v>
      </c>
      <c r="I6" s="27"/>
      <c r="J6" s="141" t="s">
        <v>17</v>
      </c>
      <c r="K6" s="502"/>
    </row>
    <row r="7" spans="1:11" x14ac:dyDescent="0.25">
      <c r="A7" s="29"/>
      <c r="B7" s="111"/>
      <c r="C7" s="31"/>
      <c r="D7" s="32"/>
      <c r="E7" s="247"/>
      <c r="F7" s="247"/>
      <c r="G7" s="248"/>
      <c r="H7" s="35"/>
      <c r="I7" s="35">
        <v>0.15</v>
      </c>
      <c r="J7" s="249" t="s">
        <v>18</v>
      </c>
      <c r="K7" s="502"/>
    </row>
    <row r="8" spans="1:11" ht="15.75" thickBot="1" x14ac:dyDescent="0.3">
      <c r="A8" s="29"/>
      <c r="B8" s="471"/>
      <c r="C8" s="38"/>
      <c r="D8" s="39"/>
      <c r="E8" s="503"/>
      <c r="F8" s="503">
        <f>G6+G8</f>
        <v>3</v>
      </c>
      <c r="G8" s="43">
        <v>2</v>
      </c>
      <c r="H8" s="42" t="s">
        <v>16</v>
      </c>
      <c r="I8" s="43"/>
      <c r="J8" s="476" t="s">
        <v>105</v>
      </c>
      <c r="K8" s="502"/>
    </row>
    <row r="9" spans="1:11" ht="32.25" customHeight="1" thickTop="1" x14ac:dyDescent="0.25">
      <c r="A9" s="29"/>
      <c r="B9" s="90" t="s">
        <v>106</v>
      </c>
      <c r="C9" s="46" t="s">
        <v>107</v>
      </c>
      <c r="D9" s="47">
        <f>D6+1</f>
        <v>44801</v>
      </c>
      <c r="E9" s="504">
        <f>F9</f>
        <v>3</v>
      </c>
      <c r="F9" s="504">
        <f>G9</f>
        <v>3</v>
      </c>
      <c r="G9" s="46">
        <v>3</v>
      </c>
      <c r="H9" s="50" t="s">
        <v>16</v>
      </c>
      <c r="I9" s="46"/>
      <c r="J9" s="93" t="s">
        <v>22</v>
      </c>
      <c r="K9" s="502"/>
    </row>
    <row r="10" spans="1:11" ht="28.5" customHeight="1" thickBot="1" x14ac:dyDescent="0.3">
      <c r="A10" s="59"/>
      <c r="B10" s="60" t="s">
        <v>108</v>
      </c>
      <c r="C10" s="61" t="s">
        <v>109</v>
      </c>
      <c r="D10" s="62"/>
      <c r="E10" s="505">
        <f>G10</f>
        <v>3</v>
      </c>
      <c r="F10" s="505">
        <f>G10</f>
        <v>3</v>
      </c>
      <c r="G10" s="61">
        <v>3</v>
      </c>
      <c r="H10" s="65" t="s">
        <v>16</v>
      </c>
      <c r="I10" s="61"/>
      <c r="J10" s="101" t="s">
        <v>110</v>
      </c>
      <c r="K10" s="502"/>
    </row>
    <row r="11" spans="1:11" ht="20.100000000000001" customHeight="1" thickBot="1" x14ac:dyDescent="0.3">
      <c r="A11" s="261"/>
      <c r="B11" s="262"/>
      <c r="C11" s="262"/>
      <c r="D11" s="262"/>
      <c r="E11" s="262"/>
      <c r="F11" s="262"/>
      <c r="G11" s="262"/>
      <c r="H11" s="262"/>
      <c r="I11" s="262"/>
      <c r="J11" s="263"/>
      <c r="K11" s="502"/>
    </row>
    <row r="12" spans="1:11" ht="15.75" thickBot="1" x14ac:dyDescent="0.3">
      <c r="A12" s="67"/>
      <c r="B12" s="68"/>
      <c r="C12" s="68"/>
      <c r="D12" s="68"/>
      <c r="E12" s="68"/>
      <c r="F12" s="68"/>
      <c r="G12" s="68"/>
      <c r="H12" s="68"/>
      <c r="I12" s="68"/>
      <c r="J12" s="69"/>
      <c r="K12" s="502"/>
    </row>
    <row r="13" spans="1:11" x14ac:dyDescent="0.25">
      <c r="A13" s="70" t="s">
        <v>27</v>
      </c>
      <c r="B13" s="211" t="str">
        <f>B6</f>
        <v>Paúl Cáceres</v>
      </c>
      <c r="C13" s="72" t="str">
        <f>C6</f>
        <v>ESTADÍSTICA INFERENCIAL  --- NRC - 4704</v>
      </c>
      <c r="D13" s="73">
        <f>D6+7</f>
        <v>44807</v>
      </c>
      <c r="E13" s="506">
        <f>E6+F13</f>
        <v>6</v>
      </c>
      <c r="F13" s="507">
        <f>G13+G15</f>
        <v>3</v>
      </c>
      <c r="G13" s="507">
        <v>1</v>
      </c>
      <c r="H13" s="76" t="s">
        <v>16</v>
      </c>
      <c r="I13" s="77"/>
      <c r="J13" s="141" t="s">
        <v>17</v>
      </c>
      <c r="K13" s="502"/>
    </row>
    <row r="14" spans="1:11" x14ac:dyDescent="0.25">
      <c r="A14" s="78"/>
      <c r="B14" s="215"/>
      <c r="C14" s="80"/>
      <c r="D14" s="55"/>
      <c r="E14" s="247"/>
      <c r="F14" s="35"/>
      <c r="G14" s="35"/>
      <c r="H14" s="35"/>
      <c r="I14" s="35">
        <v>0.15</v>
      </c>
      <c r="J14" s="249" t="s">
        <v>18</v>
      </c>
      <c r="K14" s="502"/>
    </row>
    <row r="15" spans="1:11" ht="15.75" thickBot="1" x14ac:dyDescent="0.3">
      <c r="A15" s="78"/>
      <c r="B15" s="218"/>
      <c r="C15" s="219"/>
      <c r="D15" s="85"/>
      <c r="E15" s="270"/>
      <c r="F15" s="508"/>
      <c r="G15" s="508">
        <v>2</v>
      </c>
      <c r="H15" s="88" t="s">
        <v>16</v>
      </c>
      <c r="I15" s="89"/>
      <c r="J15" s="476" t="s">
        <v>111</v>
      </c>
      <c r="K15" s="502"/>
    </row>
    <row r="16" spans="1:11" s="512" customFormat="1" ht="24.95" customHeight="1" thickTop="1" x14ac:dyDescent="0.2">
      <c r="A16" s="78"/>
      <c r="B16" s="90" t="s">
        <v>112</v>
      </c>
      <c r="C16" s="509" t="str">
        <f>C9</f>
        <v>CONTABILIDAD DE COSTOS --- NRC - 4701</v>
      </c>
      <c r="D16" s="47">
        <f>D13+1</f>
        <v>44808</v>
      </c>
      <c r="E16" s="510">
        <f>E9+F16</f>
        <v>6</v>
      </c>
      <c r="F16" s="511">
        <f>G16</f>
        <v>3</v>
      </c>
      <c r="G16" s="92">
        <v>3</v>
      </c>
      <c r="H16" s="90" t="s">
        <v>16</v>
      </c>
      <c r="I16" s="92"/>
      <c r="J16" s="93" t="s">
        <v>22</v>
      </c>
      <c r="K16" s="502"/>
    </row>
    <row r="17" spans="1:11" ht="24.95" customHeight="1" thickBot="1" x14ac:dyDescent="0.3">
      <c r="A17" s="97"/>
      <c r="B17" s="98" t="str">
        <f>B10</f>
        <v>Andrés Altamirano</v>
      </c>
      <c r="C17" s="124" t="str">
        <f>C10</f>
        <v>DISEÑO Y ESTRUCTURAS ORGANIZACIONALES --- NRC - 4703</v>
      </c>
      <c r="D17" s="62"/>
      <c r="E17" s="513">
        <f>E10+F17</f>
        <v>6</v>
      </c>
      <c r="F17" s="61">
        <f>G17</f>
        <v>3</v>
      </c>
      <c r="G17" s="61">
        <v>3</v>
      </c>
      <c r="H17" s="65" t="s">
        <v>16</v>
      </c>
      <c r="I17" s="61"/>
      <c r="J17" s="101" t="s">
        <v>110</v>
      </c>
      <c r="K17" s="502"/>
    </row>
    <row r="18" spans="1:11" ht="15.75" thickBot="1" x14ac:dyDescent="0.3">
      <c r="A18" s="67"/>
      <c r="B18" s="68"/>
      <c r="C18" s="68"/>
      <c r="D18" s="68"/>
      <c r="E18" s="68"/>
      <c r="F18" s="68"/>
      <c r="G18" s="68"/>
      <c r="H18" s="68"/>
      <c r="I18" s="68"/>
      <c r="J18" s="69"/>
      <c r="K18" s="502"/>
    </row>
    <row r="19" spans="1:11" ht="24" x14ac:dyDescent="0.25">
      <c r="A19" s="19" t="s">
        <v>28</v>
      </c>
      <c r="B19" s="71" t="str">
        <f>B13</f>
        <v>Paúl Cáceres</v>
      </c>
      <c r="C19" s="21" t="str">
        <f>C13</f>
        <v>ESTADÍSTICA INFERENCIAL  --- NRC - 4704</v>
      </c>
      <c r="D19" s="22">
        <f>D13+7</f>
        <v>44814</v>
      </c>
      <c r="E19" s="501">
        <f>E13+G19+G21</f>
        <v>9</v>
      </c>
      <c r="F19" s="103">
        <f>F8+F13+G19</f>
        <v>7</v>
      </c>
      <c r="G19" s="27">
        <v>1</v>
      </c>
      <c r="H19" s="103" t="s">
        <v>29</v>
      </c>
      <c r="I19" s="27"/>
      <c r="J19" s="141" t="s">
        <v>17</v>
      </c>
      <c r="K19" s="502"/>
    </row>
    <row r="20" spans="1:11" x14ac:dyDescent="0.25">
      <c r="A20" s="29"/>
      <c r="B20" s="79"/>
      <c r="C20" s="31"/>
      <c r="D20" s="32"/>
      <c r="E20" s="247"/>
      <c r="F20" s="286"/>
      <c r="G20" s="248"/>
      <c r="H20" s="35"/>
      <c r="I20" s="35">
        <v>0.15</v>
      </c>
      <c r="J20" s="249" t="s">
        <v>18</v>
      </c>
      <c r="K20" s="502"/>
    </row>
    <row r="21" spans="1:11" ht="15.75" thickBot="1" x14ac:dyDescent="0.3">
      <c r="A21" s="29"/>
      <c r="B21" s="84"/>
      <c r="C21" s="38"/>
      <c r="D21" s="39"/>
      <c r="E21" s="287"/>
      <c r="F21" s="503">
        <f>G19+G21</f>
        <v>3</v>
      </c>
      <c r="G21" s="43">
        <v>2</v>
      </c>
      <c r="H21" s="42" t="s">
        <v>16</v>
      </c>
      <c r="I21" s="43"/>
      <c r="J21" s="476" t="s">
        <v>105</v>
      </c>
      <c r="K21" s="502"/>
    </row>
    <row r="22" spans="1:11" ht="24.75" thickTop="1" x14ac:dyDescent="0.25">
      <c r="A22" s="29"/>
      <c r="B22" s="106" t="s">
        <v>112</v>
      </c>
      <c r="C22" s="107" t="s">
        <v>113</v>
      </c>
      <c r="D22" s="47">
        <f>+D16+7</f>
        <v>44815</v>
      </c>
      <c r="E22" s="289"/>
      <c r="F22" s="110">
        <f>E16+G22</f>
        <v>7</v>
      </c>
      <c r="G22" s="46">
        <v>1</v>
      </c>
      <c r="H22" s="110" t="s">
        <v>29</v>
      </c>
      <c r="I22" s="46"/>
      <c r="J22" s="93" t="s">
        <v>30</v>
      </c>
      <c r="K22" s="502"/>
    </row>
    <row r="23" spans="1:11" ht="15.75" thickBot="1" x14ac:dyDescent="0.3">
      <c r="A23" s="29"/>
      <c r="B23" s="111"/>
      <c r="C23" s="112"/>
      <c r="D23" s="32"/>
      <c r="E23" s="514">
        <f>E16+F23</f>
        <v>9</v>
      </c>
      <c r="F23" s="514">
        <f>G22+G23</f>
        <v>3</v>
      </c>
      <c r="G23" s="135">
        <v>2</v>
      </c>
      <c r="H23" s="35" t="s">
        <v>16</v>
      </c>
      <c r="I23" s="135"/>
      <c r="J23" s="515" t="s">
        <v>31</v>
      </c>
      <c r="K23" s="502"/>
    </row>
    <row r="24" spans="1:11" ht="24.75" thickBot="1" x14ac:dyDescent="0.3">
      <c r="A24" s="52"/>
      <c r="B24" s="120" t="str">
        <f>B17</f>
        <v>Andrés Altamirano</v>
      </c>
      <c r="C24" s="121" t="str">
        <f>C17</f>
        <v>DISEÑO Y ESTRUCTURAS ORGANIZACIONALES --- NRC - 4703</v>
      </c>
      <c r="D24" s="118"/>
      <c r="E24" s="297"/>
      <c r="F24" s="298">
        <f>F10+F17+G24</f>
        <v>7</v>
      </c>
      <c r="G24" s="61">
        <v>1</v>
      </c>
      <c r="H24" s="129" t="s">
        <v>29</v>
      </c>
      <c r="I24" s="61"/>
      <c r="J24" s="101" t="s">
        <v>114</v>
      </c>
      <c r="K24" s="502"/>
    </row>
    <row r="25" spans="1:11" ht="15.75" thickBot="1" x14ac:dyDescent="0.3">
      <c r="A25" s="59"/>
      <c r="B25" s="126"/>
      <c r="C25" s="127"/>
      <c r="D25" s="62"/>
      <c r="E25" s="505">
        <f>E17+F25</f>
        <v>9</v>
      </c>
      <c r="F25" s="505">
        <f>G24+G25</f>
        <v>3</v>
      </c>
      <c r="G25" s="61">
        <v>2</v>
      </c>
      <c r="H25" s="65" t="s">
        <v>16</v>
      </c>
      <c r="I25" s="61"/>
      <c r="J25" s="101" t="s">
        <v>115</v>
      </c>
      <c r="K25" s="502"/>
    </row>
    <row r="26" spans="1:11" ht="15.75" thickBot="1" x14ac:dyDescent="0.3">
      <c r="A26" s="130"/>
      <c r="B26" s="131"/>
      <c r="C26" s="131"/>
      <c r="D26" s="131"/>
      <c r="E26" s="131"/>
      <c r="F26" s="131"/>
      <c r="G26" s="131"/>
      <c r="H26" s="131"/>
      <c r="I26" s="131"/>
      <c r="J26" s="132"/>
      <c r="K26" s="502"/>
    </row>
    <row r="27" spans="1:11" x14ac:dyDescent="0.25">
      <c r="A27" s="19" t="s">
        <v>34</v>
      </c>
      <c r="B27" s="211" t="str">
        <f>B19</f>
        <v>Paúl Cáceres</v>
      </c>
      <c r="C27" s="21" t="str">
        <f>C19</f>
        <v>ESTADÍSTICA INFERENCIAL  --- NRC - 4704</v>
      </c>
      <c r="D27" s="22">
        <f>D19+7</f>
        <v>44821</v>
      </c>
      <c r="E27" s="501">
        <f>E19+F29</f>
        <v>12</v>
      </c>
      <c r="F27" s="300"/>
      <c r="G27" s="27">
        <v>1</v>
      </c>
      <c r="H27" s="26" t="s">
        <v>16</v>
      </c>
      <c r="I27" s="27"/>
      <c r="J27" s="141" t="s">
        <v>17</v>
      </c>
      <c r="K27" s="502"/>
    </row>
    <row r="28" spans="1:11" x14ac:dyDescent="0.25">
      <c r="A28" s="29"/>
      <c r="B28" s="215"/>
      <c r="C28" s="31"/>
      <c r="D28" s="32"/>
      <c r="E28" s="247"/>
      <c r="F28" s="286"/>
      <c r="G28" s="248"/>
      <c r="H28" s="35"/>
      <c r="I28" s="35">
        <v>0.15</v>
      </c>
      <c r="J28" s="249" t="s">
        <v>18</v>
      </c>
      <c r="K28" s="502"/>
    </row>
    <row r="29" spans="1:11" ht="15.75" thickBot="1" x14ac:dyDescent="0.3">
      <c r="A29" s="29"/>
      <c r="B29" s="218"/>
      <c r="C29" s="38"/>
      <c r="D29" s="39"/>
      <c r="E29" s="287"/>
      <c r="F29" s="43">
        <f>G27+G29</f>
        <v>3</v>
      </c>
      <c r="G29" s="43">
        <v>2</v>
      </c>
      <c r="H29" s="42" t="s">
        <v>16</v>
      </c>
      <c r="I29" s="43"/>
      <c r="J29" s="476" t="s">
        <v>111</v>
      </c>
      <c r="K29" s="502"/>
    </row>
    <row r="30" spans="1:11" ht="24.95" customHeight="1" thickTop="1" x14ac:dyDescent="0.25">
      <c r="A30" s="29"/>
      <c r="B30" s="50" t="s">
        <v>112</v>
      </c>
      <c r="C30" s="196" t="s">
        <v>113</v>
      </c>
      <c r="D30" s="47">
        <f>D22+7</f>
        <v>44822</v>
      </c>
      <c r="E30" s="504">
        <f>E23+F30</f>
        <v>12</v>
      </c>
      <c r="F30" s="504">
        <f>G30</f>
        <v>3</v>
      </c>
      <c r="G30" s="46">
        <v>3</v>
      </c>
      <c r="H30" s="50" t="s">
        <v>16</v>
      </c>
      <c r="I30" s="46"/>
      <c r="J30" s="93" t="s">
        <v>22</v>
      </c>
      <c r="K30" s="502"/>
    </row>
    <row r="31" spans="1:11" ht="24.95" customHeight="1" thickBot="1" x14ac:dyDescent="0.3">
      <c r="A31" s="59"/>
      <c r="B31" s="98" t="str">
        <f>B24</f>
        <v>Andrés Altamirano</v>
      </c>
      <c r="C31" s="124" t="str">
        <f>C24</f>
        <v>DISEÑO Y ESTRUCTURAS ORGANIZACIONALES --- NRC - 4703</v>
      </c>
      <c r="D31" s="62"/>
      <c r="E31" s="505">
        <f>E25+F31</f>
        <v>12</v>
      </c>
      <c r="F31" s="61">
        <f>G31</f>
        <v>3</v>
      </c>
      <c r="G31" s="61">
        <v>3</v>
      </c>
      <c r="H31" s="65" t="s">
        <v>16</v>
      </c>
      <c r="I31" s="61"/>
      <c r="J31" s="101" t="s">
        <v>110</v>
      </c>
      <c r="K31" s="502"/>
    </row>
    <row r="32" spans="1:11" ht="15.75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502"/>
    </row>
    <row r="33" spans="1:11" x14ac:dyDescent="0.25">
      <c r="A33" s="302">
        <v>5</v>
      </c>
      <c r="B33" s="71" t="str">
        <f>B27</f>
        <v>Paúl Cáceres</v>
      </c>
      <c r="C33" s="21" t="str">
        <f>C27</f>
        <v>ESTADÍSTICA INFERENCIAL  --- NRC - 4704</v>
      </c>
      <c r="D33" s="22">
        <f>D27+7</f>
        <v>44828</v>
      </c>
      <c r="E33" s="516">
        <f>E27+F36</f>
        <v>15</v>
      </c>
      <c r="F33" s="139"/>
      <c r="G33" s="27">
        <v>1</v>
      </c>
      <c r="H33" s="305" t="s">
        <v>16</v>
      </c>
      <c r="I33" s="27"/>
      <c r="J33" s="141" t="s">
        <v>17</v>
      </c>
      <c r="K33" s="502"/>
    </row>
    <row r="34" spans="1:11" ht="24" x14ac:dyDescent="0.25">
      <c r="A34" s="306"/>
      <c r="B34" s="79"/>
      <c r="C34" s="31"/>
      <c r="D34" s="32"/>
      <c r="E34" s="517"/>
      <c r="F34" s="153">
        <f>F19+G21+F29+G33+G36</f>
        <v>14</v>
      </c>
      <c r="G34" s="154">
        <v>1</v>
      </c>
      <c r="H34" s="153" t="s">
        <v>35</v>
      </c>
      <c r="I34" s="154"/>
      <c r="J34" s="155" t="s">
        <v>57</v>
      </c>
      <c r="K34" s="502"/>
    </row>
    <row r="35" spans="1:11" x14ac:dyDescent="0.25">
      <c r="A35" s="29"/>
      <c r="B35" s="79"/>
      <c r="C35" s="31"/>
      <c r="D35" s="32"/>
      <c r="E35" s="286"/>
      <c r="F35" s="247"/>
      <c r="G35" s="248"/>
      <c r="H35" s="35"/>
      <c r="I35" s="35">
        <v>0.15</v>
      </c>
      <c r="J35" s="249" t="s">
        <v>58</v>
      </c>
      <c r="K35" s="502"/>
    </row>
    <row r="36" spans="1:11" ht="20.100000000000001" customHeight="1" thickBot="1" x14ac:dyDescent="0.3">
      <c r="A36" s="29"/>
      <c r="B36" s="84"/>
      <c r="C36" s="38"/>
      <c r="D36" s="39"/>
      <c r="E36" s="309"/>
      <c r="F36" s="503">
        <f>G33+G36+G34</f>
        <v>3</v>
      </c>
      <c r="G36" s="43">
        <v>1</v>
      </c>
      <c r="H36" s="42" t="s">
        <v>16</v>
      </c>
      <c r="I36" s="43"/>
      <c r="J36" s="476" t="s">
        <v>116</v>
      </c>
      <c r="K36" s="502"/>
    </row>
    <row r="37" spans="1:11" ht="15.75" thickTop="1" x14ac:dyDescent="0.25">
      <c r="A37" s="29"/>
      <c r="B37" s="106" t="s">
        <v>106</v>
      </c>
      <c r="C37" s="107" t="s">
        <v>113</v>
      </c>
      <c r="D37" s="47">
        <f>D30+7</f>
        <v>44829</v>
      </c>
      <c r="E37" s="289"/>
      <c r="F37" s="518"/>
      <c r="G37" s="164">
        <v>1</v>
      </c>
      <c r="H37" s="351"/>
      <c r="I37" s="46"/>
      <c r="J37" s="93" t="s">
        <v>38</v>
      </c>
      <c r="K37" s="502"/>
    </row>
    <row r="38" spans="1:11" ht="24" x14ac:dyDescent="0.25">
      <c r="A38" s="29"/>
      <c r="B38" s="106"/>
      <c r="C38" s="107"/>
      <c r="D38" s="47"/>
      <c r="E38" s="504">
        <f>E30+F39</f>
        <v>15</v>
      </c>
      <c r="F38" s="313">
        <f>E30+G37+G38</f>
        <v>14</v>
      </c>
      <c r="G38" s="46">
        <v>1</v>
      </c>
      <c r="H38" s="167" t="s">
        <v>35</v>
      </c>
      <c r="I38" s="46"/>
      <c r="J38" s="93" t="s">
        <v>39</v>
      </c>
      <c r="K38" s="502"/>
    </row>
    <row r="39" spans="1:11" x14ac:dyDescent="0.25">
      <c r="A39" s="29"/>
      <c r="B39" s="111"/>
      <c r="C39" s="112"/>
      <c r="D39" s="32"/>
      <c r="E39" s="168"/>
      <c r="F39" s="135">
        <f>G38+G39+G37</f>
        <v>3</v>
      </c>
      <c r="G39" s="135">
        <v>1</v>
      </c>
      <c r="H39" s="35" t="s">
        <v>16</v>
      </c>
      <c r="I39" s="135"/>
      <c r="J39" s="169" t="s">
        <v>40</v>
      </c>
      <c r="K39" s="502"/>
    </row>
    <row r="40" spans="1:11" x14ac:dyDescent="0.25">
      <c r="A40" s="52"/>
      <c r="B40" s="120" t="str">
        <f>B31</f>
        <v>Andrés Altamirano</v>
      </c>
      <c r="C40" s="121" t="s">
        <v>117</v>
      </c>
      <c r="D40" s="118"/>
      <c r="E40" s="170"/>
      <c r="F40" s="176"/>
      <c r="G40" s="176">
        <v>1</v>
      </c>
      <c r="H40" s="172" t="s">
        <v>16</v>
      </c>
      <c r="I40" s="176"/>
      <c r="J40" s="519" t="s">
        <v>114</v>
      </c>
      <c r="K40" s="502"/>
    </row>
    <row r="41" spans="1:11" ht="24" x14ac:dyDescent="0.25">
      <c r="A41" s="52"/>
      <c r="B41" s="79"/>
      <c r="C41" s="520"/>
      <c r="D41" s="118"/>
      <c r="E41" s="170"/>
      <c r="F41" s="176">
        <f>E31+G40+G41</f>
        <v>14</v>
      </c>
      <c r="G41" s="176">
        <v>1</v>
      </c>
      <c r="H41" s="153" t="s">
        <v>35</v>
      </c>
      <c r="I41" s="176"/>
      <c r="J41" s="519" t="s">
        <v>118</v>
      </c>
      <c r="K41" s="502"/>
    </row>
    <row r="42" spans="1:11" ht="18" customHeight="1" thickBot="1" x14ac:dyDescent="0.3">
      <c r="A42" s="59"/>
      <c r="B42" s="126"/>
      <c r="C42" s="127"/>
      <c r="D42" s="62"/>
      <c r="E42" s="513">
        <f>E31+F42</f>
        <v>15</v>
      </c>
      <c r="F42" s="505">
        <f>G40+G41+G42</f>
        <v>3</v>
      </c>
      <c r="G42" s="61">
        <v>1</v>
      </c>
      <c r="H42" s="521" t="s">
        <v>16</v>
      </c>
      <c r="I42" s="61"/>
      <c r="J42" s="101" t="s">
        <v>119</v>
      </c>
      <c r="K42" s="502"/>
    </row>
    <row r="43" spans="1:11" ht="15.75" thickBot="1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502"/>
    </row>
    <row r="44" spans="1:11" x14ac:dyDescent="0.25">
      <c r="A44" s="19" t="s">
        <v>41</v>
      </c>
      <c r="B44" s="211" t="str">
        <f>B33</f>
        <v>Paúl Cáceres</v>
      </c>
      <c r="C44" s="21" t="str">
        <f>C33</f>
        <v>ESTADÍSTICA INFERENCIAL  --- NRC - 4704</v>
      </c>
      <c r="D44" s="22">
        <f>D33+7</f>
        <v>44835</v>
      </c>
      <c r="E44" s="501">
        <f>E33+F46</f>
        <v>18</v>
      </c>
      <c r="F44" s="243"/>
      <c r="G44" s="27">
        <v>1</v>
      </c>
      <c r="H44" s="26" t="s">
        <v>16</v>
      </c>
      <c r="I44" s="27"/>
      <c r="J44" s="141" t="s">
        <v>17</v>
      </c>
      <c r="K44" s="502"/>
    </row>
    <row r="45" spans="1:11" x14ac:dyDescent="0.25">
      <c r="A45" s="29"/>
      <c r="B45" s="215"/>
      <c r="C45" s="31"/>
      <c r="D45" s="32"/>
      <c r="E45" s="247"/>
      <c r="F45" s="247"/>
      <c r="G45" s="248"/>
      <c r="H45" s="35"/>
      <c r="I45" s="35">
        <v>0.15</v>
      </c>
      <c r="J45" s="249" t="s">
        <v>18</v>
      </c>
      <c r="K45" s="502"/>
    </row>
    <row r="46" spans="1:11" ht="15.75" thickBot="1" x14ac:dyDescent="0.3">
      <c r="A46" s="29"/>
      <c r="B46" s="215"/>
      <c r="C46" s="38"/>
      <c r="D46" s="39"/>
      <c r="E46" s="503"/>
      <c r="F46" s="43">
        <f>G44+G46</f>
        <v>3</v>
      </c>
      <c r="G46" s="43">
        <v>2</v>
      </c>
      <c r="H46" s="42" t="s">
        <v>16</v>
      </c>
      <c r="I46" s="43"/>
      <c r="J46" s="476" t="s">
        <v>105</v>
      </c>
      <c r="K46" s="502"/>
    </row>
    <row r="47" spans="1:11" ht="24.95" customHeight="1" thickTop="1" x14ac:dyDescent="0.25">
      <c r="A47" s="29"/>
      <c r="B47" s="35" t="s">
        <v>112</v>
      </c>
      <c r="C47" s="46" t="s">
        <v>113</v>
      </c>
      <c r="D47" s="47">
        <f>D37+7</f>
        <v>44836</v>
      </c>
      <c r="E47" s="504">
        <f>E38+F47</f>
        <v>18</v>
      </c>
      <c r="F47" s="46">
        <f>G47</f>
        <v>3</v>
      </c>
      <c r="G47" s="46">
        <v>3</v>
      </c>
      <c r="H47" s="50" t="s">
        <v>16</v>
      </c>
      <c r="I47" s="46"/>
      <c r="J47" s="93" t="s">
        <v>22</v>
      </c>
      <c r="K47" s="502"/>
    </row>
    <row r="48" spans="1:11" ht="24.95" customHeight="1" thickBot="1" x14ac:dyDescent="0.3">
      <c r="A48" s="59"/>
      <c r="B48" s="320" t="str">
        <f>B40</f>
        <v>Andrés Altamirano</v>
      </c>
      <c r="C48" s="61" t="str">
        <f>C40</f>
        <v>DISEÑO Y ESTRUCTURAS ORGANIZACIONALES</v>
      </c>
      <c r="D48" s="62"/>
      <c r="E48" s="522">
        <f>E42+F48</f>
        <v>18</v>
      </c>
      <c r="F48" s="523">
        <f>G48</f>
        <v>3</v>
      </c>
      <c r="G48" s="61">
        <v>3</v>
      </c>
      <c r="H48" s="65" t="s">
        <v>16</v>
      </c>
      <c r="I48" s="61"/>
      <c r="J48" s="101" t="s">
        <v>110</v>
      </c>
      <c r="K48" s="502"/>
    </row>
    <row r="49" spans="1:11" ht="15.75" thickBot="1" x14ac:dyDescent="0.3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502"/>
    </row>
    <row r="50" spans="1:11" ht="27.75" customHeight="1" x14ac:dyDescent="0.25">
      <c r="A50" s="326">
        <v>7</v>
      </c>
      <c r="B50" s="211" t="str">
        <f>B44</f>
        <v>Paúl Cáceres</v>
      </c>
      <c r="C50" s="27" t="str">
        <f>C44</f>
        <v>ESTADÍSTICA INFERENCIAL  --- NRC - 4704</v>
      </c>
      <c r="D50" s="73">
        <f>D44+7</f>
        <v>44842</v>
      </c>
      <c r="E50" s="501">
        <f>E44+G50+G52</f>
        <v>21</v>
      </c>
      <c r="F50" s="187">
        <f>G50+G52</f>
        <v>3</v>
      </c>
      <c r="G50" s="27">
        <v>2</v>
      </c>
      <c r="H50" s="139"/>
      <c r="I50" s="27"/>
      <c r="J50" s="141" t="s">
        <v>60</v>
      </c>
      <c r="K50" s="502"/>
    </row>
    <row r="51" spans="1:11" x14ac:dyDescent="0.25">
      <c r="A51" s="78"/>
      <c r="B51" s="215"/>
      <c r="C51" s="190"/>
      <c r="D51" s="55"/>
      <c r="E51" s="257"/>
      <c r="F51" s="54"/>
      <c r="G51" s="54"/>
      <c r="H51" s="54"/>
      <c r="I51" s="54">
        <v>0.15</v>
      </c>
      <c r="J51" s="202" t="s">
        <v>58</v>
      </c>
      <c r="K51" s="502"/>
    </row>
    <row r="52" spans="1:11" ht="30" customHeight="1" thickBot="1" x14ac:dyDescent="0.3">
      <c r="A52" s="78"/>
      <c r="B52" s="218"/>
      <c r="C52" s="43" t="str">
        <f>C50</f>
        <v>ESTADÍSTICA INFERENCIAL  --- NRC - 4704</v>
      </c>
      <c r="D52" s="85"/>
      <c r="E52" s="270"/>
      <c r="F52" s="194">
        <f>F34+G36+F46+G50+G52</f>
        <v>21</v>
      </c>
      <c r="G52" s="43">
        <v>1</v>
      </c>
      <c r="H52" s="194" t="s">
        <v>42</v>
      </c>
      <c r="I52" s="43"/>
      <c r="J52" s="476" t="s">
        <v>116</v>
      </c>
      <c r="K52" s="502"/>
    </row>
    <row r="53" spans="1:11" ht="30" customHeight="1" thickTop="1" x14ac:dyDescent="0.25">
      <c r="A53" s="78"/>
      <c r="B53" s="106" t="s">
        <v>112</v>
      </c>
      <c r="C53" s="107" t="str">
        <f>C47</f>
        <v>CONTABILIDAD DE COSTOS NRC - 4701</v>
      </c>
      <c r="D53" s="55">
        <f>+D47+7</f>
        <v>44843</v>
      </c>
      <c r="E53" s="257"/>
      <c r="F53" s="328">
        <f>E47+F54</f>
        <v>21</v>
      </c>
      <c r="G53" s="46">
        <v>1</v>
      </c>
      <c r="H53" s="198" t="s">
        <v>42</v>
      </c>
      <c r="I53" s="46"/>
      <c r="J53" s="93" t="s">
        <v>43</v>
      </c>
      <c r="K53" s="502"/>
    </row>
    <row r="54" spans="1:11" ht="20.100000000000001" customHeight="1" x14ac:dyDescent="0.25">
      <c r="A54" s="78"/>
      <c r="B54" s="111"/>
      <c r="C54" s="107"/>
      <c r="D54" s="55"/>
      <c r="E54" s="524">
        <f>E47+F54</f>
        <v>21</v>
      </c>
      <c r="F54" s="514">
        <f>G53+G54</f>
        <v>3</v>
      </c>
      <c r="G54" s="135">
        <v>2</v>
      </c>
      <c r="H54" s="200" t="s">
        <v>16</v>
      </c>
      <c r="I54" s="135"/>
      <c r="J54" s="174" t="s">
        <v>44</v>
      </c>
      <c r="K54" s="502"/>
    </row>
    <row r="55" spans="1:11" x14ac:dyDescent="0.25">
      <c r="A55" s="78"/>
      <c r="B55" s="30" t="str">
        <f>B48</f>
        <v>Andrés Altamirano</v>
      </c>
      <c r="C55" s="492" t="s">
        <v>117</v>
      </c>
      <c r="D55" s="55"/>
      <c r="E55" s="257"/>
      <c r="F55" s="525">
        <f>G55+G56</f>
        <v>3</v>
      </c>
      <c r="G55" s="99">
        <v>2</v>
      </c>
      <c r="H55" s="200" t="s">
        <v>16</v>
      </c>
      <c r="I55" s="99"/>
      <c r="J55" s="519" t="s">
        <v>120</v>
      </c>
      <c r="K55" s="502"/>
    </row>
    <row r="56" spans="1:11" ht="30" customHeight="1" thickBot="1" x14ac:dyDescent="0.3">
      <c r="A56" s="97"/>
      <c r="B56" s="183"/>
      <c r="C56" s="489"/>
      <c r="D56" s="338"/>
      <c r="E56" s="513">
        <f>E48+F55</f>
        <v>21</v>
      </c>
      <c r="F56" s="209">
        <f>E48+F55</f>
        <v>21</v>
      </c>
      <c r="G56" s="124">
        <v>1</v>
      </c>
      <c r="H56" s="209" t="s">
        <v>42</v>
      </c>
      <c r="I56" s="61"/>
      <c r="J56" s="101" t="s">
        <v>119</v>
      </c>
      <c r="K56" s="502"/>
    </row>
    <row r="57" spans="1:11" ht="15" customHeight="1" thickBot="1" x14ac:dyDescent="0.3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502"/>
    </row>
    <row r="58" spans="1:11" ht="15" customHeight="1" x14ac:dyDescent="0.25">
      <c r="A58" s="302">
        <v>8</v>
      </c>
      <c r="B58" s="526" t="str">
        <f>B50</f>
        <v>Paúl Cáceres</v>
      </c>
      <c r="C58" s="31" t="str">
        <f>C52</f>
        <v>ESTADÍSTICA INFERENCIAL  --- NRC - 4704</v>
      </c>
      <c r="D58" s="73">
        <f>D50+7</f>
        <v>44849</v>
      </c>
      <c r="E58" s="212"/>
      <c r="F58" s="212"/>
      <c r="G58" s="213">
        <v>1</v>
      </c>
      <c r="H58" s="214" t="s">
        <v>16</v>
      </c>
      <c r="I58" s="212"/>
      <c r="J58" s="141" t="s">
        <v>60</v>
      </c>
      <c r="K58" s="502"/>
    </row>
    <row r="59" spans="1:11" ht="15" customHeight="1" x14ac:dyDescent="0.25">
      <c r="A59" s="464"/>
      <c r="B59" s="527"/>
      <c r="C59" s="31"/>
      <c r="D59" s="55"/>
      <c r="E59" s="528"/>
      <c r="F59" s="528"/>
      <c r="G59" s="529"/>
      <c r="H59" s="529"/>
      <c r="I59" s="528"/>
      <c r="J59" s="202" t="s">
        <v>58</v>
      </c>
      <c r="K59" s="502"/>
    </row>
    <row r="60" spans="1:11" ht="20.100000000000001" customHeight="1" thickBot="1" x14ac:dyDescent="0.3">
      <c r="A60" s="464"/>
      <c r="B60" s="530"/>
      <c r="C60" s="31"/>
      <c r="D60" s="85"/>
      <c r="E60" s="503">
        <f>E50+F60</f>
        <v>24</v>
      </c>
      <c r="F60" s="43">
        <f>G58+G60</f>
        <v>3</v>
      </c>
      <c r="G60" s="43">
        <v>2</v>
      </c>
      <c r="H60" s="220" t="s">
        <v>45</v>
      </c>
      <c r="I60" s="43"/>
      <c r="J60" s="476" t="s">
        <v>37</v>
      </c>
      <c r="K60" s="502"/>
    </row>
    <row r="61" spans="1:11" ht="15" customHeight="1" thickTop="1" x14ac:dyDescent="0.25">
      <c r="A61" s="464"/>
      <c r="B61" s="131" t="s">
        <v>106</v>
      </c>
      <c r="C61" s="493" t="s">
        <v>121</v>
      </c>
      <c r="D61" s="47">
        <f>+D58+1</f>
        <v>44850</v>
      </c>
      <c r="E61" s="504">
        <f>E54+F61</f>
        <v>24</v>
      </c>
      <c r="F61" s="504">
        <f>G61+G62</f>
        <v>3</v>
      </c>
      <c r="G61" s="46">
        <v>1</v>
      </c>
      <c r="H61" s="165" t="s">
        <v>16</v>
      </c>
      <c r="I61" s="46"/>
      <c r="J61" s="93" t="s">
        <v>38</v>
      </c>
      <c r="K61" s="502"/>
    </row>
    <row r="62" spans="1:11" ht="20.100000000000001" customHeight="1" x14ac:dyDescent="0.25">
      <c r="A62" s="464"/>
      <c r="B62" s="531"/>
      <c r="C62" s="493"/>
      <c r="D62" s="32"/>
      <c r="E62" s="524"/>
      <c r="F62" s="524"/>
      <c r="G62" s="196">
        <v>2</v>
      </c>
      <c r="H62" s="223" t="s">
        <v>45</v>
      </c>
      <c r="I62" s="196"/>
      <c r="J62" s="532" t="s">
        <v>44</v>
      </c>
      <c r="K62" s="502"/>
    </row>
    <row r="63" spans="1:11" ht="20.100000000000001" customHeight="1" x14ac:dyDescent="0.25">
      <c r="A63" s="464"/>
      <c r="B63" s="533" t="str">
        <f>B55</f>
        <v>Andrés Altamirano</v>
      </c>
      <c r="C63" s="492" t="s">
        <v>117</v>
      </c>
      <c r="D63" s="32"/>
      <c r="E63" s="534">
        <f>E56+F63</f>
        <v>24</v>
      </c>
      <c r="F63" s="176">
        <f>G64+G63</f>
        <v>3</v>
      </c>
      <c r="G63" s="176">
        <v>1</v>
      </c>
      <c r="H63" s="443" t="s">
        <v>16</v>
      </c>
      <c r="I63" s="176"/>
      <c r="J63" s="519" t="s">
        <v>114</v>
      </c>
      <c r="K63" s="502"/>
    </row>
    <row r="64" spans="1:11" ht="15" customHeight="1" thickBot="1" x14ac:dyDescent="0.3">
      <c r="A64" s="463"/>
      <c r="B64" s="535"/>
      <c r="C64" s="492"/>
      <c r="D64" s="62"/>
      <c r="E64" s="513"/>
      <c r="F64" s="61"/>
      <c r="G64" s="61">
        <v>2</v>
      </c>
      <c r="H64" s="461" t="s">
        <v>45</v>
      </c>
      <c r="I64" s="61"/>
      <c r="J64" s="536" t="s">
        <v>115</v>
      </c>
      <c r="K64" s="502"/>
    </row>
    <row r="65" spans="1:11" ht="15.75" thickBot="1" x14ac:dyDescent="0.3">
      <c r="A65" s="229"/>
      <c r="B65" s="229"/>
      <c r="C65" s="230"/>
      <c r="D65" s="231"/>
      <c r="E65" s="350">
        <f>SUM(E60:E63)</f>
        <v>72</v>
      </c>
      <c r="F65" s="230"/>
      <c r="G65" s="230"/>
      <c r="H65" s="230"/>
      <c r="I65" s="230"/>
      <c r="J65" s="230"/>
      <c r="K65" s="502"/>
    </row>
    <row r="66" spans="1:11" x14ac:dyDescent="0.25">
      <c r="A66" s="229"/>
      <c r="B66" s="229"/>
      <c r="C66" s="230"/>
      <c r="D66" s="231"/>
      <c r="E66" s="233"/>
      <c r="F66" s="230"/>
      <c r="G66" s="230"/>
      <c r="H66" s="230"/>
      <c r="I66" s="230"/>
      <c r="J66" s="230"/>
      <c r="K66" s="502"/>
    </row>
    <row r="67" spans="1:11" ht="15.75" thickBot="1" x14ac:dyDescent="0.3">
      <c r="A67" s="229"/>
      <c r="B67" s="229"/>
      <c r="C67" s="230"/>
      <c r="D67" s="231"/>
      <c r="E67" s="233"/>
      <c r="F67" s="230"/>
      <c r="G67" s="230"/>
      <c r="H67" s="230"/>
      <c r="I67" s="230"/>
      <c r="J67" s="230"/>
      <c r="K67" s="502"/>
    </row>
    <row r="68" spans="1:11" ht="37.5" thickBot="1" x14ac:dyDescent="0.3">
      <c r="A68" s="234" t="s">
        <v>3</v>
      </c>
      <c r="B68" s="235" t="s">
        <v>4</v>
      </c>
      <c r="C68" s="236" t="s">
        <v>5</v>
      </c>
      <c r="D68" s="237" t="s">
        <v>6</v>
      </c>
      <c r="E68" s="238" t="s">
        <v>7</v>
      </c>
      <c r="F68" s="239" t="s">
        <v>8</v>
      </c>
      <c r="G68" s="236" t="s">
        <v>9</v>
      </c>
      <c r="H68" s="236" t="s">
        <v>10</v>
      </c>
      <c r="I68" s="236" t="s">
        <v>11</v>
      </c>
      <c r="J68" s="240" t="s">
        <v>12</v>
      </c>
      <c r="K68" s="502"/>
    </row>
    <row r="69" spans="1:11" x14ac:dyDescent="0.25">
      <c r="A69" s="19" t="s">
        <v>46</v>
      </c>
      <c r="B69" s="474" t="s">
        <v>122</v>
      </c>
      <c r="C69" s="241" t="s">
        <v>123</v>
      </c>
      <c r="D69" s="22">
        <v>44856</v>
      </c>
      <c r="E69" s="242">
        <f>F71</f>
        <v>3</v>
      </c>
      <c r="F69" s="243"/>
      <c r="G69" s="244">
        <v>1</v>
      </c>
      <c r="H69" s="26" t="s">
        <v>16</v>
      </c>
      <c r="I69" s="244"/>
      <c r="J69" s="245" t="s">
        <v>17</v>
      </c>
      <c r="K69" s="502"/>
    </row>
    <row r="70" spans="1:11" x14ac:dyDescent="0.25">
      <c r="A70" s="29"/>
      <c r="B70" s="111"/>
      <c r="C70" s="246"/>
      <c r="D70" s="32"/>
      <c r="E70" s="247"/>
      <c r="F70" s="247"/>
      <c r="G70" s="248"/>
      <c r="H70" s="35"/>
      <c r="I70" s="35">
        <v>0.15</v>
      </c>
      <c r="J70" s="249" t="s">
        <v>18</v>
      </c>
      <c r="K70" s="502"/>
    </row>
    <row r="71" spans="1:11" ht="15.75" thickBot="1" x14ac:dyDescent="0.3">
      <c r="A71" s="29"/>
      <c r="B71" s="471"/>
      <c r="C71" s="250"/>
      <c r="D71" s="39"/>
      <c r="E71" s="251"/>
      <c r="F71" s="251">
        <f>G69+G71</f>
        <v>3</v>
      </c>
      <c r="G71" s="252">
        <v>2</v>
      </c>
      <c r="H71" s="42" t="s">
        <v>16</v>
      </c>
      <c r="I71" s="252"/>
      <c r="J71" s="253" t="s">
        <v>48</v>
      </c>
      <c r="K71" s="502"/>
    </row>
    <row r="72" spans="1:11" ht="31.5" customHeight="1" thickTop="1" x14ac:dyDescent="0.25">
      <c r="A72" s="29"/>
      <c r="B72" s="90" t="s">
        <v>124</v>
      </c>
      <c r="C72" s="254" t="s">
        <v>125</v>
      </c>
      <c r="D72" s="47">
        <f>D69+1</f>
        <v>44857</v>
      </c>
      <c r="E72" s="255">
        <f>F72</f>
        <v>3</v>
      </c>
      <c r="F72" s="255">
        <f>G72</f>
        <v>3</v>
      </c>
      <c r="G72" s="254">
        <v>3</v>
      </c>
      <c r="H72" s="50" t="s">
        <v>16</v>
      </c>
      <c r="I72" s="254"/>
      <c r="J72" s="256" t="s">
        <v>22</v>
      </c>
      <c r="K72" s="502"/>
    </row>
    <row r="73" spans="1:11" ht="35.25" customHeight="1" thickBot="1" x14ac:dyDescent="0.3">
      <c r="A73" s="59"/>
      <c r="B73" s="60" t="s">
        <v>126</v>
      </c>
      <c r="C73" s="258" t="s">
        <v>127</v>
      </c>
      <c r="D73" s="62"/>
      <c r="E73" s="259">
        <f>G73</f>
        <v>3</v>
      </c>
      <c r="F73" s="259">
        <f>G73</f>
        <v>3</v>
      </c>
      <c r="G73" s="258">
        <v>3</v>
      </c>
      <c r="H73" s="65" t="s">
        <v>16</v>
      </c>
      <c r="I73" s="258"/>
      <c r="J73" s="260" t="s">
        <v>110</v>
      </c>
      <c r="K73" s="502"/>
    </row>
    <row r="74" spans="1:11" ht="16.5" thickBot="1" x14ac:dyDescent="0.3">
      <c r="A74" s="261"/>
      <c r="B74" s="262"/>
      <c r="C74" s="262"/>
      <c r="D74" s="262"/>
      <c r="E74" s="262"/>
      <c r="F74" s="262"/>
      <c r="G74" s="262"/>
      <c r="H74" s="262"/>
      <c r="I74" s="262"/>
      <c r="J74" s="263"/>
      <c r="K74" s="502"/>
    </row>
    <row r="75" spans="1:11" ht="15.75" thickBot="1" x14ac:dyDescent="0.3">
      <c r="A75" s="67"/>
      <c r="B75" s="68"/>
      <c r="C75" s="68"/>
      <c r="D75" s="68"/>
      <c r="E75" s="68"/>
      <c r="F75" s="68"/>
      <c r="G75" s="68"/>
      <c r="H75" s="68"/>
      <c r="I75" s="68"/>
      <c r="J75" s="69"/>
      <c r="K75" s="502"/>
    </row>
    <row r="76" spans="1:11" x14ac:dyDescent="0.25">
      <c r="A76" s="70" t="s">
        <v>53</v>
      </c>
      <c r="B76" s="211" t="str">
        <f>B69</f>
        <v>Rodrigo Godoy</v>
      </c>
      <c r="C76" s="264" t="str">
        <f>C69</f>
        <v>LEGISLACIÓN LABORAL --- 5277</v>
      </c>
      <c r="D76" s="73">
        <f>D69+7</f>
        <v>44863</v>
      </c>
      <c r="E76" s="265">
        <f>E69+F76</f>
        <v>6</v>
      </c>
      <c r="F76" s="266">
        <f>G76</f>
        <v>3</v>
      </c>
      <c r="G76" s="266">
        <v>3</v>
      </c>
      <c r="H76" s="76" t="s">
        <v>16</v>
      </c>
      <c r="I76" s="267"/>
      <c r="J76" s="245" t="s">
        <v>17</v>
      </c>
      <c r="K76" s="502"/>
    </row>
    <row r="77" spans="1:11" x14ac:dyDescent="0.25">
      <c r="A77" s="78"/>
      <c r="B77" s="215"/>
      <c r="C77" s="268"/>
      <c r="D77" s="55"/>
      <c r="E77" s="247"/>
      <c r="F77" s="35"/>
      <c r="G77" s="83"/>
      <c r="H77" s="35"/>
      <c r="I77" s="54">
        <v>0.15</v>
      </c>
      <c r="J77" s="249" t="s">
        <v>18</v>
      </c>
      <c r="K77" s="502"/>
    </row>
    <row r="78" spans="1:11" ht="15.75" thickBot="1" x14ac:dyDescent="0.3">
      <c r="A78" s="78"/>
      <c r="B78" s="218"/>
      <c r="C78" s="269"/>
      <c r="D78" s="85"/>
      <c r="E78" s="270"/>
      <c r="F78" s="88"/>
      <c r="G78" s="272"/>
      <c r="H78" s="88" t="s">
        <v>16</v>
      </c>
      <c r="I78" s="272"/>
      <c r="J78" s="253" t="s">
        <v>48</v>
      </c>
      <c r="K78" s="502"/>
    </row>
    <row r="79" spans="1:11" ht="30.75" customHeight="1" thickTop="1" x14ac:dyDescent="0.25">
      <c r="A79" s="78"/>
      <c r="B79" s="90" t="str">
        <f>B72</f>
        <v>Diego Lara</v>
      </c>
      <c r="C79" s="273" t="str">
        <f>C72</f>
        <v>MICROECONOMÍA --- 4702</v>
      </c>
      <c r="D79" s="47">
        <f>D76+1</f>
        <v>44864</v>
      </c>
      <c r="E79" s="274">
        <f>E72+F79</f>
        <v>6</v>
      </c>
      <c r="F79" s="274">
        <f>G79</f>
        <v>3</v>
      </c>
      <c r="G79" s="275">
        <v>3</v>
      </c>
      <c r="H79" s="90" t="s">
        <v>16</v>
      </c>
      <c r="I79" s="275"/>
      <c r="J79" s="276" t="s">
        <v>22</v>
      </c>
      <c r="K79" s="502"/>
    </row>
    <row r="80" spans="1:11" ht="31.5" customHeight="1" thickBot="1" x14ac:dyDescent="0.3">
      <c r="A80" s="97"/>
      <c r="B80" s="98" t="str">
        <f>B73</f>
        <v>Luis Abad</v>
      </c>
      <c r="C80" s="258" t="str">
        <f>C73</f>
        <v>JESUCRISTO Y LA PERSONA DE HOY --- 4732</v>
      </c>
      <c r="D80" s="62"/>
      <c r="E80" s="278">
        <f>E73+F80</f>
        <v>6</v>
      </c>
      <c r="F80" s="258">
        <f>G80</f>
        <v>3</v>
      </c>
      <c r="G80" s="258">
        <v>3</v>
      </c>
      <c r="H80" s="65" t="s">
        <v>16</v>
      </c>
      <c r="I80" s="258"/>
      <c r="J80" s="260" t="s">
        <v>110</v>
      </c>
      <c r="K80" s="502"/>
    </row>
    <row r="81" spans="1:11" x14ac:dyDescent="0.25">
      <c r="A81" s="279"/>
      <c r="B81" s="147"/>
      <c r="C81" s="147"/>
      <c r="D81" s="280"/>
      <c r="E81" s="281"/>
      <c r="F81" s="147"/>
      <c r="G81" s="147"/>
      <c r="H81" s="147"/>
      <c r="I81" s="147"/>
      <c r="J81" s="537"/>
      <c r="K81" s="502"/>
    </row>
    <row r="82" spans="1:11" ht="15.75" thickBot="1" x14ac:dyDescent="0.3">
      <c r="A82" s="279"/>
      <c r="B82" s="147"/>
      <c r="C82" s="147"/>
      <c r="D82" s="280"/>
      <c r="E82" s="281"/>
      <c r="F82" s="147"/>
      <c r="G82" s="147"/>
      <c r="H82" s="147"/>
      <c r="I82" s="147"/>
      <c r="J82" s="320"/>
      <c r="K82" s="502"/>
    </row>
    <row r="83" spans="1:11" ht="19.5" customHeight="1" thickBot="1" x14ac:dyDescent="0.3">
      <c r="A83" s="283" t="s">
        <v>128</v>
      </c>
      <c r="B83" s="284"/>
      <c r="C83" s="284"/>
      <c r="D83" s="284"/>
      <c r="E83" s="284"/>
      <c r="F83" s="284"/>
      <c r="G83" s="284"/>
      <c r="H83" s="284"/>
      <c r="I83" s="284"/>
      <c r="J83" s="285"/>
      <c r="K83" s="502"/>
    </row>
    <row r="84" spans="1:1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502"/>
    </row>
    <row r="85" spans="1:11" x14ac:dyDescent="0.25">
      <c r="A85" s="229"/>
      <c r="B85" s="229"/>
      <c r="C85" s="229"/>
      <c r="D85" s="229"/>
      <c r="E85" s="229"/>
      <c r="F85" s="229"/>
      <c r="G85" s="229"/>
      <c r="H85" s="229"/>
      <c r="I85" s="229"/>
      <c r="J85" s="229"/>
      <c r="K85" s="502"/>
    </row>
    <row r="86" spans="1:11" x14ac:dyDescent="0.25">
      <c r="A86" s="229"/>
      <c r="B86" s="229"/>
      <c r="C86" s="229"/>
      <c r="D86" s="229"/>
      <c r="E86" s="229"/>
      <c r="F86" s="229"/>
      <c r="G86" s="229"/>
      <c r="H86" s="229"/>
      <c r="I86" s="229"/>
      <c r="J86" s="229"/>
      <c r="K86" s="502"/>
    </row>
    <row r="87" spans="1:11" x14ac:dyDescent="0.25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502"/>
    </row>
    <row r="88" spans="1:11" x14ac:dyDescent="0.25">
      <c r="A88" s="229"/>
      <c r="B88" s="229"/>
      <c r="C88" s="229"/>
      <c r="D88" s="229"/>
      <c r="E88" s="229"/>
      <c r="F88" s="229"/>
      <c r="G88" s="229"/>
      <c r="H88" s="229"/>
      <c r="I88" s="229"/>
      <c r="J88" s="229"/>
      <c r="K88" s="502"/>
    </row>
    <row r="89" spans="1:11" s="149" customFormat="1" ht="15.75" thickBot="1" x14ac:dyDescent="0.3">
      <c r="A89" s="538"/>
      <c r="B89" s="539"/>
      <c r="C89" s="539"/>
      <c r="D89" s="540"/>
      <c r="E89" s="541"/>
      <c r="F89" s="541"/>
      <c r="G89" s="539"/>
      <c r="H89" s="539"/>
      <c r="I89" s="539"/>
      <c r="J89" s="320"/>
    </row>
    <row r="90" spans="1:11" s="149" customFormat="1" ht="24" x14ac:dyDescent="0.25">
      <c r="A90" s="19" t="s">
        <v>55</v>
      </c>
      <c r="B90" s="71" t="str">
        <f>B76</f>
        <v>Rodrigo Godoy</v>
      </c>
      <c r="C90" s="241" t="str">
        <f>C76</f>
        <v>LEGISLACIÓN LABORAL --- 5277</v>
      </c>
      <c r="D90" s="22">
        <f>D76+14</f>
        <v>44877</v>
      </c>
      <c r="E90" s="242">
        <f>E76+G90+G92</f>
        <v>9</v>
      </c>
      <c r="F90" s="103">
        <f>F71+F76+G90</f>
        <v>7</v>
      </c>
      <c r="G90" s="244">
        <v>1</v>
      </c>
      <c r="H90" s="103" t="s">
        <v>29</v>
      </c>
      <c r="I90" s="244"/>
      <c r="J90" s="245" t="s">
        <v>17</v>
      </c>
    </row>
    <row r="91" spans="1:11" s="149" customFormat="1" x14ac:dyDescent="0.25">
      <c r="A91" s="29"/>
      <c r="B91" s="79"/>
      <c r="C91" s="246"/>
      <c r="D91" s="32"/>
      <c r="E91" s="247"/>
      <c r="F91" s="286"/>
      <c r="G91" s="248"/>
      <c r="H91" s="35"/>
      <c r="I91" s="35">
        <v>0.15</v>
      </c>
      <c r="J91" s="249" t="s">
        <v>18</v>
      </c>
    </row>
    <row r="92" spans="1:11" s="149" customFormat="1" ht="15.75" thickBot="1" x14ac:dyDescent="0.3">
      <c r="A92" s="29"/>
      <c r="B92" s="84"/>
      <c r="C92" s="250"/>
      <c r="D92" s="39"/>
      <c r="E92" s="287"/>
      <c r="F92" s="251">
        <f>G90+G92</f>
        <v>3</v>
      </c>
      <c r="G92" s="252">
        <v>2</v>
      </c>
      <c r="H92" s="42" t="s">
        <v>16</v>
      </c>
      <c r="I92" s="252"/>
      <c r="J92" s="253" t="s">
        <v>48</v>
      </c>
    </row>
    <row r="93" spans="1:11" s="149" customFormat="1" ht="24.75" thickTop="1" x14ac:dyDescent="0.25">
      <c r="A93" s="29"/>
      <c r="B93" s="106" t="str">
        <f>B79</f>
        <v>Diego Lara</v>
      </c>
      <c r="C93" s="288" t="str">
        <f>C79</f>
        <v>MICROECONOMÍA --- 4702</v>
      </c>
      <c r="D93" s="47">
        <f>+D79+14</f>
        <v>44878</v>
      </c>
      <c r="E93" s="289"/>
      <c r="F93" s="110">
        <f>E79+G93</f>
        <v>7</v>
      </c>
      <c r="G93" s="254">
        <v>1</v>
      </c>
      <c r="H93" s="110" t="s">
        <v>29</v>
      </c>
      <c r="I93" s="254"/>
      <c r="J93" s="256" t="s">
        <v>30</v>
      </c>
    </row>
    <row r="94" spans="1:11" s="149" customFormat="1" ht="15.75" thickBot="1" x14ac:dyDescent="0.3">
      <c r="A94" s="29"/>
      <c r="B94" s="111"/>
      <c r="C94" s="290"/>
      <c r="D94" s="32"/>
      <c r="E94" s="291">
        <f>E79+F94</f>
        <v>9</v>
      </c>
      <c r="F94" s="291">
        <f>G93+G94</f>
        <v>3</v>
      </c>
      <c r="G94" s="292">
        <v>2</v>
      </c>
      <c r="H94" s="35" t="s">
        <v>16</v>
      </c>
      <c r="I94" s="292"/>
      <c r="J94" s="293" t="s">
        <v>31</v>
      </c>
    </row>
    <row r="95" spans="1:11" s="149" customFormat="1" ht="24.75" thickBot="1" x14ac:dyDescent="0.3">
      <c r="A95" s="52"/>
      <c r="B95" s="120" t="str">
        <f>B80</f>
        <v>Luis Abad</v>
      </c>
      <c r="C95" s="296" t="str">
        <f>C80</f>
        <v>JESUCRISTO Y LA PERSONA DE HOY --- 4732</v>
      </c>
      <c r="D95" s="118"/>
      <c r="E95" s="297"/>
      <c r="F95" s="298">
        <f>F73+F80+G95</f>
        <v>7</v>
      </c>
      <c r="G95" s="258">
        <v>1</v>
      </c>
      <c r="H95" s="129" t="s">
        <v>29</v>
      </c>
      <c r="I95" s="258"/>
      <c r="J95" s="260" t="s">
        <v>114</v>
      </c>
    </row>
    <row r="96" spans="1:11" s="149" customFormat="1" ht="15.75" thickBot="1" x14ac:dyDescent="0.3">
      <c r="A96" s="59"/>
      <c r="B96" s="126"/>
      <c r="C96" s="299"/>
      <c r="D96" s="62"/>
      <c r="E96" s="259">
        <f>E80+F96</f>
        <v>9</v>
      </c>
      <c r="F96" s="259">
        <f>G95+G96</f>
        <v>3</v>
      </c>
      <c r="G96" s="258">
        <v>2</v>
      </c>
      <c r="H96" s="65" t="s">
        <v>16</v>
      </c>
      <c r="I96" s="258"/>
      <c r="J96" s="260" t="s">
        <v>115</v>
      </c>
    </row>
    <row r="97" spans="1:11" ht="15.75" thickBot="1" x14ac:dyDescent="0.3">
      <c r="A97" s="130"/>
      <c r="B97" s="131"/>
      <c r="C97" s="131"/>
      <c r="D97" s="131"/>
      <c r="E97" s="131"/>
      <c r="F97" s="131"/>
      <c r="G97" s="131"/>
      <c r="H97" s="131"/>
      <c r="I97" s="131"/>
      <c r="J97" s="132"/>
      <c r="K97" s="149"/>
    </row>
    <row r="98" spans="1:11" x14ac:dyDescent="0.25">
      <c r="A98" s="19" t="s">
        <v>56</v>
      </c>
      <c r="B98" s="211" t="str">
        <f>B90</f>
        <v>Rodrigo Godoy</v>
      </c>
      <c r="C98" s="241" t="str">
        <f>C90</f>
        <v>LEGISLACIÓN LABORAL --- 5277</v>
      </c>
      <c r="D98" s="22">
        <f>D90+7</f>
        <v>44884</v>
      </c>
      <c r="E98" s="242">
        <f>E90+F100</f>
        <v>12</v>
      </c>
      <c r="F98" s="300"/>
      <c r="G98" s="244">
        <v>1</v>
      </c>
      <c r="H98" s="26" t="s">
        <v>16</v>
      </c>
      <c r="I98" s="244"/>
      <c r="J98" s="245" t="s">
        <v>17</v>
      </c>
      <c r="K98" s="149"/>
    </row>
    <row r="99" spans="1:11" x14ac:dyDescent="0.25">
      <c r="A99" s="29"/>
      <c r="B99" s="215"/>
      <c r="C99" s="246"/>
      <c r="D99" s="32"/>
      <c r="E99" s="247"/>
      <c r="F99" s="286"/>
      <c r="G99" s="248"/>
      <c r="H99" s="35"/>
      <c r="I99" s="35">
        <v>0.15</v>
      </c>
      <c r="J99" s="249" t="s">
        <v>18</v>
      </c>
      <c r="K99" s="149"/>
    </row>
    <row r="100" spans="1:11" ht="15.75" thickBot="1" x14ac:dyDescent="0.3">
      <c r="A100" s="29"/>
      <c r="B100" s="218"/>
      <c r="C100" s="250"/>
      <c r="D100" s="39"/>
      <c r="E100" s="287"/>
      <c r="F100" s="252">
        <f>G98+G100</f>
        <v>3</v>
      </c>
      <c r="G100" s="252">
        <v>2</v>
      </c>
      <c r="H100" s="42" t="s">
        <v>16</v>
      </c>
      <c r="I100" s="252"/>
      <c r="J100" s="253" t="s">
        <v>48</v>
      </c>
      <c r="K100" s="149"/>
    </row>
    <row r="101" spans="1:11" ht="25.5" customHeight="1" thickTop="1" x14ac:dyDescent="0.25">
      <c r="A101" s="29"/>
      <c r="B101" s="50" t="str">
        <f>B93</f>
        <v>Diego Lara</v>
      </c>
      <c r="C101" s="273" t="str">
        <f>C93</f>
        <v>MICROECONOMÍA --- 4702</v>
      </c>
      <c r="D101" s="47">
        <f>D93+7</f>
        <v>44885</v>
      </c>
      <c r="E101" s="255">
        <f>E94+F101</f>
        <v>12</v>
      </c>
      <c r="F101" s="255">
        <f>G101</f>
        <v>3</v>
      </c>
      <c r="G101" s="254">
        <v>3</v>
      </c>
      <c r="H101" s="50" t="s">
        <v>16</v>
      </c>
      <c r="I101" s="254"/>
      <c r="J101" s="256" t="s">
        <v>22</v>
      </c>
      <c r="K101" s="149"/>
    </row>
    <row r="102" spans="1:11" ht="32.25" customHeight="1" thickBot="1" x14ac:dyDescent="0.3">
      <c r="A102" s="59"/>
      <c r="B102" s="98" t="str">
        <f>B95</f>
        <v>Luis Abad</v>
      </c>
      <c r="C102" s="258" t="str">
        <f>C95</f>
        <v>JESUCRISTO Y LA PERSONA DE HOY --- 4732</v>
      </c>
      <c r="D102" s="62"/>
      <c r="E102" s="259">
        <f>E96+F102</f>
        <v>12</v>
      </c>
      <c r="F102" s="258">
        <f>G102</f>
        <v>3</v>
      </c>
      <c r="G102" s="258">
        <v>3</v>
      </c>
      <c r="H102" s="65" t="s">
        <v>16</v>
      </c>
      <c r="I102" s="258"/>
      <c r="J102" s="260" t="s">
        <v>110</v>
      </c>
      <c r="K102" s="149"/>
    </row>
    <row r="103" spans="1:11" ht="15.75" thickBot="1" x14ac:dyDescent="0.3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149"/>
    </row>
    <row r="104" spans="1:11" x14ac:dyDescent="0.25">
      <c r="A104" s="302">
        <v>13</v>
      </c>
      <c r="B104" s="120" t="str">
        <f>B98</f>
        <v>Rodrigo Godoy</v>
      </c>
      <c r="C104" s="246" t="str">
        <f>C98</f>
        <v>LEGISLACIÓN LABORAL --- 5277</v>
      </c>
      <c r="D104" s="32">
        <f>D98+7</f>
        <v>44891</v>
      </c>
      <c r="E104" s="542">
        <f>E98+F107</f>
        <v>15</v>
      </c>
      <c r="F104" s="543"/>
      <c r="G104" s="307">
        <v>1</v>
      </c>
      <c r="H104" s="544" t="s">
        <v>16</v>
      </c>
      <c r="I104" s="307"/>
      <c r="J104" s="308" t="s">
        <v>17</v>
      </c>
      <c r="K104" s="149"/>
    </row>
    <row r="105" spans="1:11" ht="27.95" customHeight="1" x14ac:dyDescent="0.25">
      <c r="A105" s="306"/>
      <c r="B105" s="79"/>
      <c r="C105" s="246"/>
      <c r="D105" s="32"/>
      <c r="E105" s="286"/>
      <c r="F105" s="153">
        <f>F90+G92+F100+G104+G107</f>
        <v>14</v>
      </c>
      <c r="G105" s="307">
        <v>1</v>
      </c>
      <c r="H105" s="153" t="s">
        <v>35</v>
      </c>
      <c r="I105" s="307"/>
      <c r="J105" s="308" t="s">
        <v>57</v>
      </c>
      <c r="K105" s="149"/>
    </row>
    <row r="106" spans="1:11" x14ac:dyDescent="0.25">
      <c r="A106" s="29"/>
      <c r="B106" s="79"/>
      <c r="C106" s="246"/>
      <c r="D106" s="32"/>
      <c r="E106" s="286"/>
      <c r="F106" s="247"/>
      <c r="G106" s="248"/>
      <c r="H106" s="35"/>
      <c r="I106" s="35">
        <v>0.15</v>
      </c>
      <c r="J106" s="249" t="s">
        <v>58</v>
      </c>
      <c r="K106" s="149"/>
    </row>
    <row r="107" spans="1:11" ht="15.75" thickBot="1" x14ac:dyDescent="0.3">
      <c r="A107" s="29"/>
      <c r="B107" s="84"/>
      <c r="C107" s="250"/>
      <c r="D107" s="39"/>
      <c r="E107" s="309"/>
      <c r="F107" s="251">
        <f>G104+G107+G105</f>
        <v>3</v>
      </c>
      <c r="G107" s="252">
        <v>1</v>
      </c>
      <c r="H107" s="42" t="s">
        <v>16</v>
      </c>
      <c r="I107" s="252"/>
      <c r="J107" s="253" t="s">
        <v>116</v>
      </c>
      <c r="K107" s="149"/>
    </row>
    <row r="108" spans="1:11" ht="15.75" thickTop="1" x14ac:dyDescent="0.25">
      <c r="A108" s="29"/>
      <c r="B108" s="106" t="str">
        <f>B101</f>
        <v>Diego Lara</v>
      </c>
      <c r="C108" s="288" t="str">
        <f>C93</f>
        <v>MICROECONOMÍA --- 4702</v>
      </c>
      <c r="D108" s="47">
        <f>D101+7</f>
        <v>44892</v>
      </c>
      <c r="E108" s="289"/>
      <c r="F108" s="310"/>
      <c r="G108" s="311">
        <v>1</v>
      </c>
      <c r="H108" s="165" t="s">
        <v>16</v>
      </c>
      <c r="I108" s="254"/>
      <c r="J108" s="256" t="s">
        <v>38</v>
      </c>
      <c r="K108" s="149"/>
    </row>
    <row r="109" spans="1:11" ht="27.95" customHeight="1" x14ac:dyDescent="0.25">
      <c r="A109" s="29"/>
      <c r="B109" s="106"/>
      <c r="C109" s="288"/>
      <c r="D109" s="47"/>
      <c r="E109" s="255">
        <f>E101+F110</f>
        <v>15</v>
      </c>
      <c r="F109" s="545">
        <f>E101+G108+G109</f>
        <v>14</v>
      </c>
      <c r="G109" s="254">
        <v>1</v>
      </c>
      <c r="H109" s="153" t="s">
        <v>35</v>
      </c>
      <c r="I109" s="254"/>
      <c r="J109" s="256" t="s">
        <v>39</v>
      </c>
      <c r="K109" s="149"/>
    </row>
    <row r="110" spans="1:11" x14ac:dyDescent="0.25">
      <c r="A110" s="29"/>
      <c r="B110" s="111"/>
      <c r="C110" s="290"/>
      <c r="D110" s="32"/>
      <c r="E110" s="168"/>
      <c r="F110" s="292">
        <f>G109+G110+G108</f>
        <v>3</v>
      </c>
      <c r="G110" s="292">
        <v>1</v>
      </c>
      <c r="H110" s="35" t="s">
        <v>16</v>
      </c>
      <c r="I110" s="292"/>
      <c r="J110" s="314" t="s">
        <v>40</v>
      </c>
      <c r="K110" s="149"/>
    </row>
    <row r="111" spans="1:11" ht="15" customHeight="1" x14ac:dyDescent="0.25">
      <c r="A111" s="52"/>
      <c r="B111" s="120" t="str">
        <f>B102</f>
        <v>Luis Abad</v>
      </c>
      <c r="C111" s="296" t="str">
        <f>C102</f>
        <v>JESUCRISTO Y LA PERSONA DE HOY --- 4732</v>
      </c>
      <c r="D111" s="118"/>
      <c r="E111" s="170"/>
      <c r="F111" s="546"/>
      <c r="G111" s="546">
        <v>1</v>
      </c>
      <c r="H111" s="172" t="s">
        <v>16</v>
      </c>
      <c r="I111" s="546"/>
      <c r="J111" s="547" t="s">
        <v>114</v>
      </c>
      <c r="K111" s="149"/>
    </row>
    <row r="112" spans="1:11" ht="27.95" customHeight="1" thickBot="1" x14ac:dyDescent="0.3">
      <c r="A112" s="52"/>
      <c r="B112" s="79"/>
      <c r="C112" s="315"/>
      <c r="D112" s="118"/>
      <c r="E112" s="170"/>
      <c r="F112" s="546">
        <f>E102+G111+G112</f>
        <v>14</v>
      </c>
      <c r="G112" s="546">
        <v>1</v>
      </c>
      <c r="H112" s="180" t="s">
        <v>35</v>
      </c>
      <c r="I112" s="546"/>
      <c r="J112" s="547" t="s">
        <v>118</v>
      </c>
      <c r="K112" s="149"/>
    </row>
    <row r="113" spans="1:11" ht="15.75" thickBot="1" x14ac:dyDescent="0.3">
      <c r="A113" s="59"/>
      <c r="B113" s="126"/>
      <c r="C113" s="299"/>
      <c r="D113" s="62"/>
      <c r="E113" s="278">
        <f>E102+F113</f>
        <v>15</v>
      </c>
      <c r="F113" s="259">
        <f>G111+G112+G113</f>
        <v>3</v>
      </c>
      <c r="G113" s="258">
        <v>1</v>
      </c>
      <c r="H113" s="316" t="s">
        <v>16</v>
      </c>
      <c r="I113" s="258"/>
      <c r="J113" s="260" t="s">
        <v>119</v>
      </c>
      <c r="K113" s="149"/>
    </row>
    <row r="114" spans="1:11" ht="15.75" thickBot="1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149"/>
    </row>
    <row r="115" spans="1:11" x14ac:dyDescent="0.25">
      <c r="A115" s="19" t="s">
        <v>59</v>
      </c>
      <c r="B115" s="211" t="str">
        <f>B104</f>
        <v>Rodrigo Godoy</v>
      </c>
      <c r="C115" s="241" t="str">
        <f>C104</f>
        <v>LEGISLACIÓN LABORAL --- 5277</v>
      </c>
      <c r="D115" s="22">
        <f>D104+7</f>
        <v>44898</v>
      </c>
      <c r="E115" s="242">
        <f>E104+F117</f>
        <v>18</v>
      </c>
      <c r="F115" s="243"/>
      <c r="G115" s="244">
        <v>1</v>
      </c>
      <c r="H115" s="26" t="s">
        <v>16</v>
      </c>
      <c r="I115" s="244"/>
      <c r="J115" s="245" t="s">
        <v>17</v>
      </c>
      <c r="K115" s="149"/>
    </row>
    <row r="116" spans="1:11" x14ac:dyDescent="0.25">
      <c r="A116" s="29"/>
      <c r="B116" s="215"/>
      <c r="C116" s="246"/>
      <c r="D116" s="32"/>
      <c r="E116" s="247"/>
      <c r="F116" s="247"/>
      <c r="G116" s="248"/>
      <c r="H116" s="35"/>
      <c r="I116" s="35">
        <v>0.15</v>
      </c>
      <c r="J116" s="249" t="s">
        <v>18</v>
      </c>
      <c r="K116" s="149"/>
    </row>
    <row r="117" spans="1:11" ht="15.75" thickBot="1" x14ac:dyDescent="0.3">
      <c r="A117" s="29"/>
      <c r="B117" s="218"/>
      <c r="C117" s="250"/>
      <c r="D117" s="39"/>
      <c r="E117" s="287"/>
      <c r="F117" s="252">
        <f>G115+G117</f>
        <v>3</v>
      </c>
      <c r="G117" s="252">
        <v>2</v>
      </c>
      <c r="H117" s="42" t="s">
        <v>16</v>
      </c>
      <c r="I117" s="252"/>
      <c r="J117" s="253" t="s">
        <v>48</v>
      </c>
      <c r="K117" s="149"/>
    </row>
    <row r="118" spans="1:11" ht="24.75" customHeight="1" thickTop="1" x14ac:dyDescent="0.25">
      <c r="A118" s="29"/>
      <c r="B118" s="50" t="str">
        <f>B108</f>
        <v>Diego Lara</v>
      </c>
      <c r="C118" s="254" t="str">
        <f>C108</f>
        <v>MICROECONOMÍA --- 4702</v>
      </c>
      <c r="D118" s="47">
        <f>D108+7</f>
        <v>44899</v>
      </c>
      <c r="E118" s="255">
        <f>E109+F118</f>
        <v>18</v>
      </c>
      <c r="F118" s="254">
        <f>G118</f>
        <v>3</v>
      </c>
      <c r="G118" s="254">
        <v>3</v>
      </c>
      <c r="H118" s="50" t="s">
        <v>16</v>
      </c>
      <c r="I118" s="254"/>
      <c r="J118" s="256" t="s">
        <v>22</v>
      </c>
      <c r="K118" s="149"/>
    </row>
    <row r="119" spans="1:11" ht="36" customHeight="1" thickBot="1" x14ac:dyDescent="0.3">
      <c r="A119" s="59"/>
      <c r="B119" s="320" t="str">
        <f>B111</f>
        <v>Luis Abad</v>
      </c>
      <c r="C119" s="258" t="str">
        <f>C111</f>
        <v>JESUCRISTO Y LA PERSONA DE HOY --- 4732</v>
      </c>
      <c r="D119" s="62"/>
      <c r="E119" s="548">
        <f>E113+F119</f>
        <v>18</v>
      </c>
      <c r="F119" s="549">
        <f>G119</f>
        <v>3</v>
      </c>
      <c r="G119" s="258">
        <v>3</v>
      </c>
      <c r="H119" s="65" t="s">
        <v>16</v>
      </c>
      <c r="I119" s="258"/>
      <c r="J119" s="260" t="s">
        <v>110</v>
      </c>
      <c r="K119" s="149"/>
    </row>
    <row r="120" spans="1:11" ht="15.75" thickBot="1" x14ac:dyDescent="0.3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149"/>
    </row>
    <row r="121" spans="1:11" x14ac:dyDescent="0.25">
      <c r="A121" s="326">
        <v>15</v>
      </c>
      <c r="B121" s="211" t="str">
        <f>B115</f>
        <v>Rodrigo Godoy</v>
      </c>
      <c r="C121" s="244" t="str">
        <f>C115</f>
        <v>LEGISLACIÓN LABORAL --- 5277</v>
      </c>
      <c r="D121" s="73">
        <f>D115+7</f>
        <v>44905</v>
      </c>
      <c r="E121" s="242">
        <f>E115+G121+G123</f>
        <v>21</v>
      </c>
      <c r="F121" s="327">
        <f>G121+G123</f>
        <v>3</v>
      </c>
      <c r="G121" s="244">
        <v>2</v>
      </c>
      <c r="H121" s="304"/>
      <c r="I121" s="244"/>
      <c r="J121" s="245" t="s">
        <v>60</v>
      </c>
      <c r="K121" s="149"/>
    </row>
    <row r="122" spans="1:11" x14ac:dyDescent="0.25">
      <c r="A122" s="78"/>
      <c r="B122" s="215"/>
      <c r="C122" s="190"/>
      <c r="D122" s="55"/>
      <c r="E122" s="257"/>
      <c r="F122" s="35"/>
      <c r="G122" s="54"/>
      <c r="H122" s="35" t="s">
        <v>16</v>
      </c>
      <c r="I122" s="54">
        <v>0.15</v>
      </c>
      <c r="J122" s="202" t="s">
        <v>58</v>
      </c>
      <c r="K122" s="149"/>
    </row>
    <row r="123" spans="1:11" ht="30" customHeight="1" thickBot="1" x14ac:dyDescent="0.3">
      <c r="A123" s="78"/>
      <c r="B123" s="218"/>
      <c r="C123" s="252" t="str">
        <f>C121</f>
        <v>LEGISLACIÓN LABORAL --- 5277</v>
      </c>
      <c r="D123" s="85"/>
      <c r="E123" s="270"/>
      <c r="F123" s="194">
        <f>F105+G107+F117+G121+G123</f>
        <v>21</v>
      </c>
      <c r="G123" s="252">
        <v>1</v>
      </c>
      <c r="H123" s="194" t="s">
        <v>42</v>
      </c>
      <c r="I123" s="252"/>
      <c r="J123" s="253" t="s">
        <v>116</v>
      </c>
      <c r="K123" s="149"/>
    </row>
    <row r="124" spans="1:11" ht="30" customHeight="1" thickTop="1" x14ac:dyDescent="0.25">
      <c r="A124" s="78"/>
      <c r="B124" s="106" t="str">
        <f>B118</f>
        <v>Diego Lara</v>
      </c>
      <c r="C124" s="288" t="str">
        <f>C118</f>
        <v>MICROECONOMÍA --- 4702</v>
      </c>
      <c r="D124" s="55">
        <f>+D118+7</f>
        <v>44906</v>
      </c>
      <c r="E124" s="257"/>
      <c r="F124" s="328">
        <f>E118+F125</f>
        <v>21</v>
      </c>
      <c r="G124" s="254">
        <v>1</v>
      </c>
      <c r="H124" s="198" t="s">
        <v>42</v>
      </c>
      <c r="I124" s="254"/>
      <c r="J124" s="256" t="s">
        <v>43</v>
      </c>
      <c r="K124" s="149"/>
    </row>
    <row r="125" spans="1:11" x14ac:dyDescent="0.25">
      <c r="A125" s="78"/>
      <c r="B125" s="111"/>
      <c r="C125" s="288"/>
      <c r="D125" s="55"/>
      <c r="E125" s="329">
        <f>E118+F125</f>
        <v>21</v>
      </c>
      <c r="F125" s="291">
        <f>G124+G125</f>
        <v>3</v>
      </c>
      <c r="G125" s="292">
        <v>2</v>
      </c>
      <c r="H125" s="200" t="s">
        <v>16</v>
      </c>
      <c r="I125" s="292"/>
      <c r="J125" s="330" t="s">
        <v>44</v>
      </c>
      <c r="K125" s="149"/>
    </row>
    <row r="126" spans="1:11" ht="15" customHeight="1" x14ac:dyDescent="0.25">
      <c r="A126" s="78"/>
      <c r="B126" s="30" t="str">
        <f>B119</f>
        <v>Luis Abad</v>
      </c>
      <c r="C126" s="333" t="str">
        <f>C119</f>
        <v>JESUCRISTO Y LA PERSONA DE HOY --- 4732</v>
      </c>
      <c r="D126" s="55"/>
      <c r="E126" s="257"/>
      <c r="F126" s="334">
        <f>G126+G127</f>
        <v>3</v>
      </c>
      <c r="G126" s="301">
        <v>2</v>
      </c>
      <c r="H126" s="200" t="s">
        <v>16</v>
      </c>
      <c r="I126" s="301"/>
      <c r="J126" s="547" t="s">
        <v>120</v>
      </c>
      <c r="K126" s="149"/>
    </row>
    <row r="127" spans="1:11" ht="30" customHeight="1" thickBot="1" x14ac:dyDescent="0.3">
      <c r="A127" s="97"/>
      <c r="B127" s="183"/>
      <c r="C127" s="337"/>
      <c r="D127" s="338"/>
      <c r="E127" s="278">
        <f>E119+F126</f>
        <v>21</v>
      </c>
      <c r="F127" s="209">
        <f>E119+F126</f>
        <v>21</v>
      </c>
      <c r="G127" s="323">
        <v>1</v>
      </c>
      <c r="H127" s="209" t="s">
        <v>42</v>
      </c>
      <c r="I127" s="258"/>
      <c r="J127" s="260" t="s">
        <v>119</v>
      </c>
      <c r="K127" s="149"/>
    </row>
    <row r="128" spans="1:11" ht="16.5" thickBot="1" x14ac:dyDescent="0.3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149"/>
    </row>
    <row r="129" spans="1:11" ht="15.75" x14ac:dyDescent="0.25">
      <c r="A129" s="302">
        <v>16</v>
      </c>
      <c r="B129" s="474" t="str">
        <f>B121</f>
        <v>Rodrigo Godoy</v>
      </c>
      <c r="C129" s="241" t="str">
        <f>C123</f>
        <v>LEGISLACIÓN LABORAL --- 5277</v>
      </c>
      <c r="D129" s="22">
        <f>D121+7</f>
        <v>44912</v>
      </c>
      <c r="E129" s="242">
        <f>E121+F129</f>
        <v>24</v>
      </c>
      <c r="F129" s="244">
        <f>G129+G131</f>
        <v>3</v>
      </c>
      <c r="G129" s="473">
        <v>1</v>
      </c>
      <c r="H129" s="550" t="s">
        <v>16</v>
      </c>
      <c r="I129" s="472"/>
      <c r="J129" s="245" t="s">
        <v>17</v>
      </c>
      <c r="K129" s="149"/>
    </row>
    <row r="130" spans="1:11" ht="15.75" x14ac:dyDescent="0.25">
      <c r="A130" s="306"/>
      <c r="B130" s="551"/>
      <c r="C130" s="552"/>
      <c r="D130" s="47"/>
      <c r="E130" s="289"/>
      <c r="F130" s="50"/>
      <c r="G130" s="553"/>
      <c r="H130" s="146"/>
      <c r="I130" s="554">
        <v>0.15</v>
      </c>
      <c r="J130" s="249" t="s">
        <v>18</v>
      </c>
      <c r="K130" s="149"/>
    </row>
    <row r="131" spans="1:11" ht="15.75" thickBot="1" x14ac:dyDescent="0.3">
      <c r="A131" s="464"/>
      <c r="B131" s="471"/>
      <c r="C131" s="250"/>
      <c r="D131" s="39"/>
      <c r="E131" s="470"/>
      <c r="F131" s="470"/>
      <c r="G131" s="252">
        <v>2</v>
      </c>
      <c r="H131" s="220" t="s">
        <v>45</v>
      </c>
      <c r="I131" s="252"/>
      <c r="J131" s="253" t="s">
        <v>48</v>
      </c>
      <c r="K131" s="149"/>
    </row>
    <row r="132" spans="1:11" ht="16.5" thickTop="1" x14ac:dyDescent="0.25">
      <c r="A132" s="464"/>
      <c r="B132" s="106" t="str">
        <f>B124</f>
        <v>Diego Lara</v>
      </c>
      <c r="C132" s="290" t="str">
        <f>C124</f>
        <v>MICROECONOMÍA --- 4702</v>
      </c>
      <c r="D132" s="47">
        <f>+D129+1</f>
        <v>44913</v>
      </c>
      <c r="E132" s="255">
        <f>E125+F132</f>
        <v>24</v>
      </c>
      <c r="F132" s="255">
        <f>G132+G133</f>
        <v>3</v>
      </c>
      <c r="G132" s="254">
        <v>1</v>
      </c>
      <c r="H132" s="555" t="s">
        <v>16</v>
      </c>
      <c r="I132" s="254"/>
      <c r="J132" s="556" t="s">
        <v>38</v>
      </c>
      <c r="K132" s="149"/>
    </row>
    <row r="133" spans="1:11" ht="15.75" x14ac:dyDescent="0.25">
      <c r="A133" s="464"/>
      <c r="B133" s="30"/>
      <c r="C133" s="345"/>
      <c r="D133" s="32"/>
      <c r="E133" s="247"/>
      <c r="F133" s="247"/>
      <c r="G133" s="292">
        <v>2</v>
      </c>
      <c r="H133" s="223" t="s">
        <v>45</v>
      </c>
      <c r="I133" s="292"/>
      <c r="J133" s="557" t="s">
        <v>62</v>
      </c>
      <c r="K133" s="149"/>
    </row>
    <row r="134" spans="1:11" ht="15" customHeight="1" x14ac:dyDescent="0.25">
      <c r="A134" s="464"/>
      <c r="B134" s="30" t="str">
        <f>B126</f>
        <v>Luis Abad</v>
      </c>
      <c r="C134" s="333" t="str">
        <f>C126</f>
        <v>JESUCRISTO Y LA PERSONA DE HOY --- 4732</v>
      </c>
      <c r="D134" s="32"/>
      <c r="E134" s="348">
        <f>E127+F134</f>
        <v>24</v>
      </c>
      <c r="F134" s="301">
        <f>G135+G134</f>
        <v>3</v>
      </c>
      <c r="G134" s="301">
        <v>1</v>
      </c>
      <c r="H134" s="346" t="s">
        <v>16</v>
      </c>
      <c r="I134" s="301"/>
      <c r="J134" s="558" t="s">
        <v>114</v>
      </c>
      <c r="K134" s="149"/>
    </row>
    <row r="135" spans="1:11" ht="16.5" thickBot="1" x14ac:dyDescent="0.3">
      <c r="A135" s="463"/>
      <c r="B135" s="183"/>
      <c r="C135" s="337"/>
      <c r="D135" s="62"/>
      <c r="E135" s="297"/>
      <c r="F135" s="65"/>
      <c r="G135" s="258">
        <v>2</v>
      </c>
      <c r="H135" s="461" t="s">
        <v>45</v>
      </c>
      <c r="I135" s="258"/>
      <c r="J135" s="559" t="s">
        <v>115</v>
      </c>
      <c r="K135" s="149"/>
    </row>
    <row r="136" spans="1:11" ht="15.75" thickBot="1" x14ac:dyDescent="0.3">
      <c r="A136" s="229"/>
      <c r="B136" s="229"/>
      <c r="C136" s="230"/>
      <c r="D136" s="231"/>
      <c r="E136" s="350">
        <f>SUM(E129:E134)</f>
        <v>72</v>
      </c>
      <c r="F136" s="230"/>
      <c r="G136" s="230"/>
      <c r="H136" s="230"/>
      <c r="I136" s="230"/>
      <c r="J136" s="230"/>
      <c r="K136" s="149"/>
    </row>
    <row r="137" spans="1:11" x14ac:dyDescent="0.25">
      <c r="A137" s="8"/>
      <c r="B137" s="8"/>
      <c r="C137" s="351"/>
      <c r="D137" s="352"/>
      <c r="E137" s="353"/>
      <c r="F137" s="354"/>
      <c r="G137" s="352"/>
      <c r="H137" s="352"/>
      <c r="I137" s="352"/>
      <c r="J137" s="352"/>
      <c r="K137" s="149"/>
    </row>
    <row r="138" spans="1:11" x14ac:dyDescent="0.25">
      <c r="A138" s="8"/>
      <c r="B138" s="8"/>
      <c r="C138" s="352"/>
      <c r="D138" s="352"/>
      <c r="E138" s="353"/>
      <c r="F138" s="354"/>
      <c r="G138" s="352"/>
      <c r="H138" s="352"/>
      <c r="I138" s="352"/>
      <c r="J138" s="352"/>
      <c r="K138" s="149"/>
    </row>
    <row r="139" spans="1:11" ht="16.5" thickBot="1" x14ac:dyDescent="0.3">
      <c r="A139" s="8"/>
      <c r="B139" s="8"/>
      <c r="C139" s="355" t="s">
        <v>63</v>
      </c>
      <c r="D139" s="355"/>
      <c r="E139" s="355"/>
      <c r="F139" s="355"/>
      <c r="G139" s="355"/>
      <c r="H139" s="355"/>
      <c r="I139" s="355"/>
      <c r="J139" s="355"/>
      <c r="K139" s="149"/>
    </row>
    <row r="140" spans="1:11" ht="15.75" thickBot="1" x14ac:dyDescent="0.3">
      <c r="A140" s="8"/>
      <c r="B140" s="8"/>
      <c r="C140" s="459" t="s">
        <v>64</v>
      </c>
      <c r="D140" s="357" t="s">
        <v>65</v>
      </c>
      <c r="E140" s="358"/>
      <c r="F140" s="359"/>
      <c r="G140" s="360" t="s">
        <v>66</v>
      </c>
      <c r="H140" s="360"/>
      <c r="I140" s="357" t="s">
        <v>67</v>
      </c>
      <c r="J140" s="361" t="s">
        <v>68</v>
      </c>
      <c r="K140" s="149"/>
    </row>
    <row r="141" spans="1:11" ht="30" customHeight="1" x14ac:dyDescent="0.25">
      <c r="A141" s="8"/>
      <c r="B141" s="8"/>
      <c r="C141" s="560" t="str">
        <f>C6</f>
        <v>ESTADÍSTICA INFERENCIAL  --- NRC - 4704</v>
      </c>
      <c r="D141" s="363">
        <f>D19</f>
        <v>44814</v>
      </c>
      <c r="E141" s="364"/>
      <c r="F141" s="365"/>
      <c r="G141" s="363">
        <f>D33</f>
        <v>44828</v>
      </c>
      <c r="H141" s="363"/>
      <c r="I141" s="363">
        <f>D50</f>
        <v>44842</v>
      </c>
      <c r="J141" s="561">
        <f>D58</f>
        <v>44849</v>
      </c>
      <c r="K141" s="149"/>
    </row>
    <row r="142" spans="1:11" ht="22.5" customHeight="1" x14ac:dyDescent="0.25">
      <c r="A142" s="8"/>
      <c r="B142" s="8"/>
      <c r="C142" s="562" t="str">
        <f>C9</f>
        <v>CONTABILIDAD DE COSTOS --- NRC - 4701</v>
      </c>
      <c r="D142" s="367">
        <f>D22</f>
        <v>44815</v>
      </c>
      <c r="E142" s="368"/>
      <c r="F142" s="369"/>
      <c r="G142" s="367">
        <f>D37</f>
        <v>44829</v>
      </c>
      <c r="H142" s="367"/>
      <c r="I142" s="367">
        <f>D53</f>
        <v>44843</v>
      </c>
      <c r="J142" s="563">
        <f>D61</f>
        <v>44850</v>
      </c>
      <c r="K142" s="149"/>
    </row>
    <row r="143" spans="1:11" ht="24" x14ac:dyDescent="0.25">
      <c r="A143" s="8"/>
      <c r="B143" s="8"/>
      <c r="C143" s="564" t="str">
        <f>C10</f>
        <v>DISEÑO Y ESTRUCTURAS ORGANIZACIONALES --- NRC - 4703</v>
      </c>
      <c r="D143" s="367">
        <f>D22</f>
        <v>44815</v>
      </c>
      <c r="E143" s="368"/>
      <c r="F143" s="369"/>
      <c r="G143" s="367">
        <f>D47</f>
        <v>44836</v>
      </c>
      <c r="H143" s="367"/>
      <c r="I143" s="367">
        <f>D53</f>
        <v>44843</v>
      </c>
      <c r="J143" s="563">
        <f>D61</f>
        <v>44850</v>
      </c>
      <c r="K143" s="149"/>
    </row>
    <row r="144" spans="1:11" x14ac:dyDescent="0.25">
      <c r="A144" s="8"/>
      <c r="B144" s="8"/>
      <c r="C144" s="565" t="str">
        <f>C69</f>
        <v>LEGISLACIÓN LABORAL --- 5277</v>
      </c>
      <c r="D144" s="367">
        <f>D90</f>
        <v>44877</v>
      </c>
      <c r="E144" s="368"/>
      <c r="F144" s="369"/>
      <c r="G144" s="367">
        <f>D104</f>
        <v>44891</v>
      </c>
      <c r="H144" s="367"/>
      <c r="I144" s="367">
        <f>D121</f>
        <v>44905</v>
      </c>
      <c r="J144" s="563">
        <f>D129</f>
        <v>44912</v>
      </c>
      <c r="K144" s="149"/>
    </row>
    <row r="145" spans="1:11" x14ac:dyDescent="0.25">
      <c r="A145" s="8"/>
      <c r="B145" s="8"/>
      <c r="C145" s="566" t="str">
        <f>C93</f>
        <v>MICROECONOMÍA --- 4702</v>
      </c>
      <c r="D145" s="367">
        <f>D93</f>
        <v>44878</v>
      </c>
      <c r="E145" s="368"/>
      <c r="F145" s="369"/>
      <c r="G145" s="367">
        <f>D108</f>
        <v>44892</v>
      </c>
      <c r="H145" s="367"/>
      <c r="I145" s="367">
        <f>D124</f>
        <v>44906</v>
      </c>
      <c r="J145" s="563">
        <f>D132</f>
        <v>44913</v>
      </c>
      <c r="K145" s="149"/>
    </row>
    <row r="146" spans="1:11" ht="15.75" thickBot="1" x14ac:dyDescent="0.3">
      <c r="A146" s="8"/>
      <c r="B146" s="8"/>
      <c r="C146" s="567" t="str">
        <f>C73</f>
        <v>JESUCRISTO Y LA PERSONA DE HOY --- 4732</v>
      </c>
      <c r="D146" s="568">
        <f>D93</f>
        <v>44878</v>
      </c>
      <c r="E146" s="569"/>
      <c r="F146" s="570"/>
      <c r="G146" s="568">
        <f>D108</f>
        <v>44892</v>
      </c>
      <c r="H146" s="568"/>
      <c r="I146" s="568">
        <f>D124</f>
        <v>44906</v>
      </c>
      <c r="J146" s="571">
        <f xml:space="preserve"> D132</f>
        <v>44913</v>
      </c>
      <c r="K146" s="149"/>
    </row>
    <row r="147" spans="1:11" x14ac:dyDescent="0.25">
      <c r="A147" s="8"/>
      <c r="B147" s="8"/>
      <c r="C147" s="374"/>
      <c r="D147" s="375"/>
      <c r="E147" s="376"/>
      <c r="F147" s="377"/>
      <c r="G147" s="375"/>
      <c r="H147" s="375"/>
      <c r="I147" s="375"/>
      <c r="J147" s="375"/>
      <c r="K147" s="149"/>
    </row>
    <row r="148" spans="1:11" ht="15.75" x14ac:dyDescent="0.25">
      <c r="A148" s="378" t="s">
        <v>69</v>
      </c>
      <c r="B148" s="378"/>
      <c r="C148" s="378"/>
      <c r="D148" s="379"/>
      <c r="E148" s="380"/>
      <c r="F148" s="379"/>
      <c r="G148" s="379"/>
      <c r="H148" s="379"/>
      <c r="I148" s="379"/>
      <c r="J148" s="379"/>
      <c r="K148" s="572"/>
    </row>
    <row r="149" spans="1:11" ht="15.75" thickBot="1" x14ac:dyDescent="0.3">
      <c r="A149" s="8"/>
      <c r="B149" s="8"/>
      <c r="C149" s="8"/>
      <c r="D149" s="381"/>
      <c r="E149" s="382"/>
      <c r="F149" s="382"/>
      <c r="G149" s="11"/>
      <c r="H149" s="383"/>
      <c r="I149" s="8"/>
      <c r="J149" s="352"/>
      <c r="K149" s="573"/>
    </row>
    <row r="150" spans="1:11" ht="72" thickBot="1" x14ac:dyDescent="0.3">
      <c r="A150" s="351"/>
      <c r="B150" s="384" t="s">
        <v>70</v>
      </c>
      <c r="C150" s="385" t="s">
        <v>71</v>
      </c>
      <c r="D150" s="386" t="s">
        <v>72</v>
      </c>
      <c r="E150" s="387" t="s">
        <v>73</v>
      </c>
      <c r="F150" s="388" t="s">
        <v>74</v>
      </c>
      <c r="G150" s="388" t="s">
        <v>75</v>
      </c>
      <c r="H150" s="389" t="s">
        <v>76</v>
      </c>
      <c r="I150" s="390" t="s">
        <v>77</v>
      </c>
      <c r="J150" s="391"/>
    </row>
    <row r="151" spans="1:11" ht="20.100000000000001" customHeight="1" x14ac:dyDescent="0.25">
      <c r="A151" s="351"/>
      <c r="B151" s="392">
        <v>1</v>
      </c>
      <c r="C151" s="393" t="str">
        <f t="shared" ref="C151:C156" si="0">C141</f>
        <v>ESTADÍSTICA INFERENCIAL  --- NRC - 4704</v>
      </c>
      <c r="D151" s="394">
        <v>48</v>
      </c>
      <c r="E151" s="394">
        <f t="shared" ref="E151:E156" si="1">D151*40%</f>
        <v>19.200000000000003</v>
      </c>
      <c r="F151" s="395">
        <v>20</v>
      </c>
      <c r="G151" s="396">
        <f>(F151*100%)/D151</f>
        <v>0.41666666666666669</v>
      </c>
      <c r="H151" s="397">
        <v>24</v>
      </c>
      <c r="I151" s="398">
        <f t="shared" ref="I151:I156" si="2">(H151*40%)/E151</f>
        <v>0.5</v>
      </c>
      <c r="J151" s="399"/>
    </row>
    <row r="152" spans="1:11" ht="20.100000000000001" customHeight="1" x14ac:dyDescent="0.25">
      <c r="A152" s="351"/>
      <c r="B152" s="392">
        <v>3</v>
      </c>
      <c r="C152" s="366" t="str">
        <f t="shared" si="0"/>
        <v>CONTABILIDAD DE COSTOS --- NRC - 4701</v>
      </c>
      <c r="D152" s="400">
        <v>48</v>
      </c>
      <c r="E152" s="400">
        <f t="shared" si="1"/>
        <v>19.200000000000003</v>
      </c>
      <c r="F152" s="401">
        <f>F151</f>
        <v>20</v>
      </c>
      <c r="G152" s="396">
        <f t="shared" ref="G152:G156" si="3">(F152*100%)/D152</f>
        <v>0.41666666666666669</v>
      </c>
      <c r="H152" s="403">
        <f>H151</f>
        <v>24</v>
      </c>
      <c r="I152" s="404">
        <f t="shared" si="2"/>
        <v>0.5</v>
      </c>
      <c r="J152" s="399"/>
    </row>
    <row r="153" spans="1:11" ht="30" customHeight="1" x14ac:dyDescent="0.25">
      <c r="A153" s="351"/>
      <c r="B153" s="392">
        <v>2</v>
      </c>
      <c r="C153" s="405" t="str">
        <f t="shared" si="0"/>
        <v>DISEÑO Y ESTRUCTURAS ORGANIZACIONALES --- NRC - 4703</v>
      </c>
      <c r="D153" s="400">
        <v>48</v>
      </c>
      <c r="E153" s="400">
        <f t="shared" si="1"/>
        <v>19.200000000000003</v>
      </c>
      <c r="F153" s="401">
        <f>F152</f>
        <v>20</v>
      </c>
      <c r="G153" s="396">
        <f t="shared" si="3"/>
        <v>0.41666666666666669</v>
      </c>
      <c r="H153" s="403">
        <f>H152</f>
        <v>24</v>
      </c>
      <c r="I153" s="398">
        <f t="shared" si="2"/>
        <v>0.5</v>
      </c>
      <c r="J153" s="399"/>
    </row>
    <row r="154" spans="1:11" ht="20.100000000000001" customHeight="1" x14ac:dyDescent="0.25">
      <c r="A154" s="351"/>
      <c r="B154" s="392">
        <v>4</v>
      </c>
      <c r="C154" s="406" t="str">
        <f t="shared" si="0"/>
        <v>LEGISLACIÓN LABORAL --- 5277</v>
      </c>
      <c r="D154" s="400">
        <v>48</v>
      </c>
      <c r="E154" s="400">
        <f t="shared" si="1"/>
        <v>19.200000000000003</v>
      </c>
      <c r="F154" s="401">
        <f>F153</f>
        <v>20</v>
      </c>
      <c r="G154" s="396">
        <f t="shared" si="3"/>
        <v>0.41666666666666669</v>
      </c>
      <c r="H154" s="403">
        <f>H153</f>
        <v>24</v>
      </c>
      <c r="I154" s="404">
        <f t="shared" si="2"/>
        <v>0.5</v>
      </c>
      <c r="J154" s="399"/>
    </row>
    <row r="155" spans="1:11" ht="20.100000000000001" customHeight="1" x14ac:dyDescent="0.25">
      <c r="A155" s="351"/>
      <c r="B155" s="392">
        <v>5</v>
      </c>
      <c r="C155" s="372" t="str">
        <f>C145</f>
        <v>MICROECONOMÍA --- 4702</v>
      </c>
      <c r="D155" s="400">
        <v>48</v>
      </c>
      <c r="E155" s="400">
        <f t="shared" si="1"/>
        <v>19.200000000000003</v>
      </c>
      <c r="F155" s="401">
        <f>F154</f>
        <v>20</v>
      </c>
      <c r="G155" s="396">
        <f t="shared" si="3"/>
        <v>0.41666666666666669</v>
      </c>
      <c r="H155" s="403">
        <f>H154</f>
        <v>24</v>
      </c>
      <c r="I155" s="404">
        <f t="shared" si="2"/>
        <v>0.5</v>
      </c>
      <c r="J155" s="399"/>
    </row>
    <row r="156" spans="1:11" ht="20.100000000000001" customHeight="1" thickBot="1" x14ac:dyDescent="0.3">
      <c r="A156" s="351"/>
      <c r="B156" s="574">
        <v>6</v>
      </c>
      <c r="C156" s="575" t="str">
        <f t="shared" si="0"/>
        <v>JESUCRISTO Y LA PERSONA DE HOY --- 4732</v>
      </c>
      <c r="D156" s="576">
        <v>48</v>
      </c>
      <c r="E156" s="576">
        <f t="shared" si="1"/>
        <v>19.200000000000003</v>
      </c>
      <c r="F156" s="577">
        <f>F155</f>
        <v>20</v>
      </c>
      <c r="G156" s="396">
        <f t="shared" si="3"/>
        <v>0.41666666666666669</v>
      </c>
      <c r="H156" s="578">
        <f>H155</f>
        <v>24</v>
      </c>
      <c r="I156" s="579">
        <f t="shared" si="2"/>
        <v>0.5</v>
      </c>
      <c r="J156" s="399"/>
    </row>
    <row r="157" spans="1:11" ht="20.100000000000001" customHeight="1" x14ac:dyDescent="0.25">
      <c r="A157" s="351"/>
      <c r="B157" s="351"/>
      <c r="C157" s="8"/>
      <c r="D157" s="580">
        <f>SUM(D151:D156)</f>
        <v>288</v>
      </c>
      <c r="E157" s="581">
        <f>SUM(E151:E156)</f>
        <v>115.20000000000002</v>
      </c>
      <c r="F157" s="581">
        <f>SUM(F151:F156)</f>
        <v>120</v>
      </c>
      <c r="G157" s="582">
        <f>AVERAGE(G151:G156)</f>
        <v>0.41666666666666669</v>
      </c>
      <c r="H157" s="581">
        <f>SUM(H151:H156)</f>
        <v>144</v>
      </c>
      <c r="I157" s="582">
        <f>AVERAGE(I151:I156)</f>
        <v>0.5</v>
      </c>
      <c r="J157" s="414"/>
    </row>
    <row r="158" spans="1:11" x14ac:dyDescent="0.25">
      <c r="A158" s="8"/>
      <c r="B158" s="8"/>
      <c r="C158" s="8"/>
      <c r="D158" s="415"/>
      <c r="E158" s="9"/>
      <c r="F158" s="10"/>
      <c r="G158" s="416"/>
      <c r="H158" s="416"/>
      <c r="I158" s="8"/>
      <c r="J158" s="8"/>
      <c r="K158" s="149"/>
    </row>
    <row r="159" spans="1:11" ht="15.75" x14ac:dyDescent="0.25">
      <c r="A159" s="583" t="s">
        <v>129</v>
      </c>
      <c r="B159" s="418"/>
      <c r="C159" s="8"/>
      <c r="D159" s="8"/>
      <c r="E159" s="9"/>
      <c r="F159" s="10"/>
      <c r="G159" s="11"/>
      <c r="H159" s="11"/>
      <c r="I159" s="8"/>
      <c r="J159" s="8"/>
      <c r="K159" s="149"/>
    </row>
    <row r="160" spans="1:11" x14ac:dyDescent="0.25">
      <c r="A160" s="8"/>
      <c r="B160" s="8"/>
      <c r="C160" s="8"/>
      <c r="D160" s="8"/>
      <c r="E160" s="9"/>
      <c r="F160" s="10"/>
      <c r="G160" s="11"/>
      <c r="H160" s="11"/>
      <c r="I160" s="8"/>
      <c r="J160" s="8"/>
      <c r="K160" s="149"/>
    </row>
    <row r="161" spans="1:11" ht="15.75" thickBot="1" x14ac:dyDescent="0.3">
      <c r="A161" s="8"/>
      <c r="B161" s="8"/>
      <c r="C161" s="8"/>
      <c r="D161" s="8"/>
      <c r="E161" s="9"/>
      <c r="F161" s="10"/>
      <c r="G161" s="11"/>
      <c r="H161" s="11"/>
      <c r="I161" s="8"/>
      <c r="J161" s="8"/>
      <c r="K161" s="149"/>
    </row>
    <row r="162" spans="1:11" ht="37.5" thickBot="1" x14ac:dyDescent="0.3">
      <c r="A162" s="8"/>
      <c r="B162" s="8"/>
      <c r="C162" s="419" t="s">
        <v>79</v>
      </c>
      <c r="D162" s="420" t="s">
        <v>80</v>
      </c>
      <c r="E162" s="421"/>
      <c r="F162" s="422" t="s">
        <v>81</v>
      </c>
      <c r="G162" s="422" t="s">
        <v>82</v>
      </c>
      <c r="H162" s="422" t="s">
        <v>83</v>
      </c>
      <c r="I162" s="423" t="s">
        <v>84</v>
      </c>
      <c r="J162" s="418"/>
      <c r="K162" s="584"/>
    </row>
    <row r="163" spans="1:11" ht="24.75" x14ac:dyDescent="0.25">
      <c r="A163" s="8"/>
      <c r="B163" s="8"/>
      <c r="C163" s="448" t="str">
        <f t="shared" ref="C163:C168" si="4">C151</f>
        <v>ESTADÍSTICA INFERENCIAL  --- NRC - 4704</v>
      </c>
      <c r="D163" s="425">
        <v>24</v>
      </c>
      <c r="E163" s="426"/>
      <c r="F163" s="425">
        <v>2</v>
      </c>
      <c r="G163" s="425">
        <f t="shared" ref="G163:G168" si="5">D163-F163</f>
        <v>22</v>
      </c>
      <c r="H163" s="425">
        <v>1</v>
      </c>
      <c r="I163" s="427">
        <f>D163/3</f>
        <v>8</v>
      </c>
      <c r="J163" s="418"/>
      <c r="K163" s="584"/>
    </row>
    <row r="164" spans="1:11" ht="24.75" x14ac:dyDescent="0.25">
      <c r="A164" s="8"/>
      <c r="B164" s="8"/>
      <c r="C164" s="428" t="str">
        <f t="shared" si="4"/>
        <v>CONTABILIDAD DE COSTOS --- NRC - 4701</v>
      </c>
      <c r="D164" s="429">
        <f>D163</f>
        <v>24</v>
      </c>
      <c r="E164" s="430"/>
      <c r="F164" s="429">
        <v>2</v>
      </c>
      <c r="G164" s="429">
        <f t="shared" si="5"/>
        <v>22</v>
      </c>
      <c r="H164" s="429">
        <v>1</v>
      </c>
      <c r="I164" s="431">
        <f>I163</f>
        <v>8</v>
      </c>
      <c r="J164" s="418"/>
      <c r="K164" s="584"/>
    </row>
    <row r="165" spans="1:11" ht="24.75" x14ac:dyDescent="0.25">
      <c r="A165" s="8"/>
      <c r="B165" s="8"/>
      <c r="C165" s="432" t="str">
        <f t="shared" si="4"/>
        <v>DISEÑO Y ESTRUCTURAS ORGANIZACIONALES --- NRC - 4703</v>
      </c>
      <c r="D165" s="429">
        <f>D164</f>
        <v>24</v>
      </c>
      <c r="E165" s="430"/>
      <c r="F165" s="429">
        <v>2</v>
      </c>
      <c r="G165" s="429">
        <f t="shared" si="5"/>
        <v>22</v>
      </c>
      <c r="H165" s="429">
        <v>1</v>
      </c>
      <c r="I165" s="431">
        <f>I164</f>
        <v>8</v>
      </c>
      <c r="J165" s="418"/>
      <c r="K165" s="584"/>
    </row>
    <row r="166" spans="1:11" x14ac:dyDescent="0.25">
      <c r="A166" s="8"/>
      <c r="B166" s="8"/>
      <c r="C166" s="447" t="str">
        <f t="shared" si="4"/>
        <v>LEGISLACIÓN LABORAL --- 5277</v>
      </c>
      <c r="D166" s="429">
        <f>D165</f>
        <v>24</v>
      </c>
      <c r="E166" s="430"/>
      <c r="F166" s="429">
        <v>2</v>
      </c>
      <c r="G166" s="429">
        <f t="shared" si="5"/>
        <v>22</v>
      </c>
      <c r="H166" s="429">
        <v>1</v>
      </c>
      <c r="I166" s="431">
        <f>I165</f>
        <v>8</v>
      </c>
      <c r="J166" s="418"/>
      <c r="K166" s="584"/>
    </row>
    <row r="167" spans="1:11" x14ac:dyDescent="0.25">
      <c r="A167" s="8"/>
      <c r="B167" s="8"/>
      <c r="C167" s="585" t="str">
        <f t="shared" si="4"/>
        <v>MICROECONOMÍA --- 4702</v>
      </c>
      <c r="D167" s="429">
        <f>D166</f>
        <v>24</v>
      </c>
      <c r="E167" s="430"/>
      <c r="F167" s="429">
        <v>2</v>
      </c>
      <c r="G167" s="429">
        <f t="shared" si="5"/>
        <v>22</v>
      </c>
      <c r="H167" s="429">
        <v>1</v>
      </c>
      <c r="I167" s="431">
        <f>I166</f>
        <v>8</v>
      </c>
      <c r="J167" s="418"/>
      <c r="K167" s="586"/>
    </row>
    <row r="168" spans="1:11" ht="25.5" thickBot="1" x14ac:dyDescent="0.3">
      <c r="A168" s="8"/>
      <c r="B168" s="8"/>
      <c r="C168" s="587" t="str">
        <f t="shared" si="4"/>
        <v>JESUCRISTO Y LA PERSONA DE HOY --- 4732</v>
      </c>
      <c r="D168" s="436">
        <f>D167</f>
        <v>24</v>
      </c>
      <c r="E168" s="437"/>
      <c r="F168" s="436">
        <v>2</v>
      </c>
      <c r="G168" s="436">
        <f t="shared" si="5"/>
        <v>22</v>
      </c>
      <c r="H168" s="436">
        <v>1</v>
      </c>
      <c r="I168" s="438">
        <f>I167</f>
        <v>8</v>
      </c>
      <c r="J168" s="418"/>
      <c r="K168" s="586"/>
    </row>
    <row r="169" spans="1:11" x14ac:dyDescent="0.25">
      <c r="A169" s="418"/>
      <c r="B169" s="418"/>
      <c r="C169" s="418"/>
      <c r="D169" s="418"/>
      <c r="E169" s="439"/>
      <c r="F169" s="418"/>
      <c r="G169" s="418"/>
      <c r="H169" s="418"/>
      <c r="I169" s="418"/>
      <c r="J169" s="418"/>
      <c r="K169" s="584"/>
    </row>
    <row r="170" spans="1:11" x14ac:dyDescent="0.25">
      <c r="A170" s="8"/>
      <c r="B170" s="8"/>
      <c r="C170" s="418"/>
      <c r="D170" s="418"/>
      <c r="E170" s="439"/>
      <c r="F170" s="418"/>
      <c r="G170" s="418"/>
      <c r="H170" s="418"/>
      <c r="I170" s="418"/>
      <c r="J170" s="418"/>
      <c r="K170" s="584"/>
    </row>
    <row r="171" spans="1:11" x14ac:dyDescent="0.25">
      <c r="A171" s="8"/>
      <c r="B171" s="8"/>
      <c r="C171" s="8" t="s">
        <v>85</v>
      </c>
      <c r="D171" s="8"/>
      <c r="E171" s="9"/>
      <c r="F171" s="10"/>
      <c r="G171" s="11"/>
      <c r="H171" s="11"/>
      <c r="I171" s="8"/>
      <c r="J171" s="8"/>
      <c r="K171" s="149"/>
    </row>
    <row r="172" spans="1:11" x14ac:dyDescent="0.25">
      <c r="A172" s="8"/>
      <c r="B172" s="8"/>
      <c r="C172" s="383" t="s">
        <v>86</v>
      </c>
      <c r="D172" s="8"/>
      <c r="E172" s="9"/>
      <c r="F172" s="10"/>
      <c r="G172" s="11"/>
      <c r="H172" s="11"/>
      <c r="I172" s="8"/>
      <c r="J172" s="8"/>
      <c r="K172" s="149"/>
    </row>
    <row r="173" spans="1:11" x14ac:dyDescent="0.25">
      <c r="A173" s="351"/>
      <c r="B173" s="351"/>
      <c r="C173" s="351"/>
      <c r="D173" s="351"/>
      <c r="E173" s="351"/>
      <c r="F173" s="351"/>
      <c r="G173" s="351"/>
      <c r="H173" s="351"/>
      <c r="I173" s="351"/>
      <c r="J173" s="351"/>
    </row>
    <row r="174" spans="1:11" x14ac:dyDescent="0.25">
      <c r="A174" s="351"/>
      <c r="B174" s="351"/>
      <c r="C174" s="351"/>
      <c r="D174" s="351"/>
      <c r="E174" s="351"/>
      <c r="F174" s="351"/>
      <c r="G174" s="351"/>
      <c r="H174" s="351"/>
      <c r="I174" s="351"/>
      <c r="J174" s="351"/>
    </row>
    <row r="175" spans="1:11" x14ac:dyDescent="0.25">
      <c r="A175" s="351"/>
      <c r="B175" s="351"/>
      <c r="C175" s="351"/>
      <c r="D175" s="351"/>
      <c r="E175" s="351"/>
      <c r="F175" s="351"/>
      <c r="G175" s="351"/>
      <c r="H175" s="351"/>
      <c r="I175" s="351"/>
      <c r="J175" s="351"/>
    </row>
  </sheetData>
  <mergeCells count="133">
    <mergeCell ref="C139:J139"/>
    <mergeCell ref="A148:C148"/>
    <mergeCell ref="A128:J128"/>
    <mergeCell ref="A129:A135"/>
    <mergeCell ref="B129:B131"/>
    <mergeCell ref="C129:C131"/>
    <mergeCell ref="D129:D131"/>
    <mergeCell ref="B132:B133"/>
    <mergeCell ref="C132:C133"/>
    <mergeCell ref="D132:D135"/>
    <mergeCell ref="B134:B135"/>
    <mergeCell ref="C134:C135"/>
    <mergeCell ref="A120:J120"/>
    <mergeCell ref="A121:A127"/>
    <mergeCell ref="B121:B123"/>
    <mergeCell ref="D121:D123"/>
    <mergeCell ref="B124:B125"/>
    <mergeCell ref="C124:C125"/>
    <mergeCell ref="D124:D127"/>
    <mergeCell ref="B126:B127"/>
    <mergeCell ref="C126:C127"/>
    <mergeCell ref="A114:J114"/>
    <mergeCell ref="A115:A119"/>
    <mergeCell ref="B115:B117"/>
    <mergeCell ref="C115:C117"/>
    <mergeCell ref="D115:D117"/>
    <mergeCell ref="D118:D119"/>
    <mergeCell ref="A103:J103"/>
    <mergeCell ref="A104:A113"/>
    <mergeCell ref="B104:B107"/>
    <mergeCell ref="C104:C107"/>
    <mergeCell ref="D104:D107"/>
    <mergeCell ref="B108:B110"/>
    <mergeCell ref="C108:C110"/>
    <mergeCell ref="D108:D113"/>
    <mergeCell ref="B111:B113"/>
    <mergeCell ref="C111:C113"/>
    <mergeCell ref="C95:C96"/>
    <mergeCell ref="A97:J97"/>
    <mergeCell ref="A98:A102"/>
    <mergeCell ref="B98:B100"/>
    <mergeCell ref="C98:C100"/>
    <mergeCell ref="D98:D100"/>
    <mergeCell ref="D101:D102"/>
    <mergeCell ref="A83:J83"/>
    <mergeCell ref="A84:J84"/>
    <mergeCell ref="A90:A96"/>
    <mergeCell ref="B90:B92"/>
    <mergeCell ref="C90:C92"/>
    <mergeCell ref="D90:D92"/>
    <mergeCell ref="B93:B94"/>
    <mergeCell ref="C93:C94"/>
    <mergeCell ref="D93:D96"/>
    <mergeCell ref="B95:B96"/>
    <mergeCell ref="A75:J75"/>
    <mergeCell ref="A76:A80"/>
    <mergeCell ref="B76:B78"/>
    <mergeCell ref="C76:C78"/>
    <mergeCell ref="D76:D78"/>
    <mergeCell ref="D79:D80"/>
    <mergeCell ref="A69:A73"/>
    <mergeCell ref="B69:B71"/>
    <mergeCell ref="C69:C71"/>
    <mergeCell ref="D69:D71"/>
    <mergeCell ref="D72:D73"/>
    <mergeCell ref="A74:J74"/>
    <mergeCell ref="A57:J57"/>
    <mergeCell ref="A58:A64"/>
    <mergeCell ref="B58:B60"/>
    <mergeCell ref="C58:C60"/>
    <mergeCell ref="D58:D60"/>
    <mergeCell ref="B61:B62"/>
    <mergeCell ref="C61:C62"/>
    <mergeCell ref="D61:D64"/>
    <mergeCell ref="B63:B64"/>
    <mergeCell ref="C63:C64"/>
    <mergeCell ref="A49:J49"/>
    <mergeCell ref="A50:A56"/>
    <mergeCell ref="B50:B52"/>
    <mergeCell ref="D50:D52"/>
    <mergeCell ref="B53:B54"/>
    <mergeCell ref="C53:C54"/>
    <mergeCell ref="D53:D56"/>
    <mergeCell ref="B55:B56"/>
    <mergeCell ref="C55:C56"/>
    <mergeCell ref="A43:J43"/>
    <mergeCell ref="A44:A48"/>
    <mergeCell ref="B44:B46"/>
    <mergeCell ref="C44:C46"/>
    <mergeCell ref="D44:D46"/>
    <mergeCell ref="D47:D48"/>
    <mergeCell ref="A32:J32"/>
    <mergeCell ref="A33:A42"/>
    <mergeCell ref="B33:B36"/>
    <mergeCell ref="C33:C36"/>
    <mergeCell ref="D33:D36"/>
    <mergeCell ref="B37:B39"/>
    <mergeCell ref="C37:C39"/>
    <mergeCell ref="D37:D42"/>
    <mergeCell ref="B40:B42"/>
    <mergeCell ref="C40:C42"/>
    <mergeCell ref="A26:J26"/>
    <mergeCell ref="A27:A31"/>
    <mergeCell ref="B27:B29"/>
    <mergeCell ref="C27:C29"/>
    <mergeCell ref="D27:D29"/>
    <mergeCell ref="D30:D31"/>
    <mergeCell ref="A18:J18"/>
    <mergeCell ref="A19:A25"/>
    <mergeCell ref="B19:B21"/>
    <mergeCell ref="C19:C21"/>
    <mergeCell ref="D19:D21"/>
    <mergeCell ref="B22:B23"/>
    <mergeCell ref="C22:C23"/>
    <mergeCell ref="D22:D25"/>
    <mergeCell ref="B24:B25"/>
    <mergeCell ref="C24:C25"/>
    <mergeCell ref="A11:J11"/>
    <mergeCell ref="A12:J12"/>
    <mergeCell ref="A13:A17"/>
    <mergeCell ref="B13:B15"/>
    <mergeCell ref="C13:C15"/>
    <mergeCell ref="D13:D15"/>
    <mergeCell ref="D16:D17"/>
    <mergeCell ref="A1:J1"/>
    <mergeCell ref="A2:J2"/>
    <mergeCell ref="A3:J3"/>
    <mergeCell ref="A4:J4"/>
    <mergeCell ref="A6:A10"/>
    <mergeCell ref="B6:B8"/>
    <mergeCell ref="C6:C8"/>
    <mergeCell ref="D6:D8"/>
    <mergeCell ref="D9:D10"/>
  </mergeCells>
  <pageMargins left="0.25" right="0.25" top="0.75" bottom="0.75" header="0.3" footer="0.3"/>
  <pageSetup paperSize="9" scale="44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7599-372F-4DE6-B381-536568CC8F8E}">
  <sheetPr>
    <pageSetUpPr fitToPage="1"/>
  </sheetPr>
  <dimension ref="A1:J168"/>
  <sheetViews>
    <sheetView tabSelected="1" topLeftCell="A133" zoomScale="80" zoomScaleNormal="80" workbookViewId="0">
      <selection activeCell="C117" sqref="C117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34.7109375" customWidth="1"/>
    <col min="4" max="4" width="31.140625" customWidth="1"/>
    <col min="5" max="5" width="11.5703125" customWidth="1"/>
    <col min="6" max="6" width="11.42578125" customWidth="1"/>
    <col min="7" max="7" width="31" customWidth="1"/>
    <col min="8" max="8" width="16" customWidth="1"/>
    <col min="9" max="9" width="29.85546875" customWidth="1"/>
    <col min="10" max="10" width="31" customWidth="1"/>
  </cols>
  <sheetData>
    <row r="1" spans="1:10" ht="18.75" x14ac:dyDescent="0.3">
      <c r="A1" s="3" t="s">
        <v>130</v>
      </c>
      <c r="B1" s="3"/>
      <c r="C1" s="3"/>
      <c r="D1" s="3"/>
      <c r="E1" s="3"/>
      <c r="F1" s="3"/>
      <c r="G1" s="3"/>
      <c r="H1" s="3"/>
      <c r="I1" s="3"/>
      <c r="J1" s="3"/>
    </row>
    <row r="2" spans="1:10" ht="18.7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5"/>
      <c r="B4" s="5"/>
      <c r="C4" s="5"/>
      <c r="D4" s="5"/>
      <c r="E4" s="6"/>
      <c r="F4" s="7"/>
      <c r="G4" s="5"/>
      <c r="H4" s="5"/>
      <c r="I4" s="5"/>
      <c r="J4" s="5"/>
    </row>
    <row r="5" spans="1:10" ht="37.5" thickBot="1" x14ac:dyDescent="0.3">
      <c r="A5" s="12" t="s">
        <v>3</v>
      </c>
      <c r="B5" s="588" t="s">
        <v>4</v>
      </c>
      <c r="C5" s="589" t="s">
        <v>5</v>
      </c>
      <c r="D5" s="590" t="s">
        <v>6</v>
      </c>
      <c r="E5" s="16" t="s">
        <v>7</v>
      </c>
      <c r="F5" s="17" t="s">
        <v>8</v>
      </c>
      <c r="G5" s="589" t="s">
        <v>9</v>
      </c>
      <c r="H5" s="589" t="s">
        <v>10</v>
      </c>
      <c r="I5" s="591" t="s">
        <v>11</v>
      </c>
      <c r="J5" s="592" t="s">
        <v>12</v>
      </c>
    </row>
    <row r="6" spans="1:10" x14ac:dyDescent="0.25">
      <c r="A6" s="19" t="s">
        <v>13</v>
      </c>
      <c r="B6" s="593" t="s">
        <v>131</v>
      </c>
      <c r="C6" s="594" t="s">
        <v>132</v>
      </c>
      <c r="D6" s="22">
        <v>44800</v>
      </c>
      <c r="E6" s="595">
        <f>F8</f>
        <v>3</v>
      </c>
      <c r="F6" s="243"/>
      <c r="G6" s="596">
        <v>1</v>
      </c>
      <c r="H6" s="26" t="s">
        <v>16</v>
      </c>
      <c r="I6" s="596"/>
      <c r="J6" s="597" t="s">
        <v>17</v>
      </c>
    </row>
    <row r="7" spans="1:10" x14ac:dyDescent="0.25">
      <c r="A7" s="29"/>
      <c r="B7" s="598"/>
      <c r="C7" s="599"/>
      <c r="D7" s="32"/>
      <c r="E7" s="247"/>
      <c r="F7" s="247"/>
      <c r="G7" s="248"/>
      <c r="H7" s="35"/>
      <c r="I7" s="35">
        <v>0.15</v>
      </c>
      <c r="J7" s="249" t="s">
        <v>18</v>
      </c>
    </row>
    <row r="8" spans="1:10" ht="15.75" thickBot="1" x14ac:dyDescent="0.3">
      <c r="A8" s="29"/>
      <c r="B8" s="600"/>
      <c r="C8" s="601"/>
      <c r="D8" s="39"/>
      <c r="E8" s="602"/>
      <c r="F8" s="602">
        <f>G6+G8</f>
        <v>3</v>
      </c>
      <c r="G8" s="603">
        <v>2</v>
      </c>
      <c r="H8" s="42" t="s">
        <v>16</v>
      </c>
      <c r="I8" s="603"/>
      <c r="J8" s="604" t="s">
        <v>48</v>
      </c>
    </row>
    <row r="9" spans="1:10" ht="34.5" customHeight="1" thickTop="1" x14ac:dyDescent="0.25">
      <c r="A9" s="29"/>
      <c r="B9" s="554" t="s">
        <v>124</v>
      </c>
      <c r="C9" s="605" t="s">
        <v>133</v>
      </c>
      <c r="D9" s="47">
        <f>D6+1</f>
        <v>44801</v>
      </c>
      <c r="E9" s="606">
        <f>F9</f>
        <v>3</v>
      </c>
      <c r="F9" s="606">
        <f>G9</f>
        <v>3</v>
      </c>
      <c r="G9" s="605">
        <v>3</v>
      </c>
      <c r="H9" s="50" t="s">
        <v>16</v>
      </c>
      <c r="I9" s="605"/>
      <c r="J9" s="607" t="s">
        <v>22</v>
      </c>
    </row>
    <row r="10" spans="1:10" ht="24.75" thickBot="1" x14ac:dyDescent="0.3">
      <c r="A10" s="59"/>
      <c r="B10" s="608" t="s">
        <v>134</v>
      </c>
      <c r="C10" s="61" t="s">
        <v>135</v>
      </c>
      <c r="D10" s="62"/>
      <c r="E10" s="505">
        <f>G10</f>
        <v>3</v>
      </c>
      <c r="F10" s="505">
        <f>G10</f>
        <v>3</v>
      </c>
      <c r="G10" s="61">
        <v>3</v>
      </c>
      <c r="H10" s="65" t="s">
        <v>16</v>
      </c>
      <c r="I10" s="61"/>
      <c r="J10" s="101" t="s">
        <v>110</v>
      </c>
    </row>
    <row r="11" spans="1:10" ht="16.5" thickBot="1" x14ac:dyDescent="0.3">
      <c r="A11" s="261"/>
      <c r="B11" s="262"/>
      <c r="C11" s="262"/>
      <c r="D11" s="262"/>
      <c r="E11" s="262"/>
      <c r="F11" s="262"/>
      <c r="G11" s="262"/>
      <c r="H11" s="262"/>
      <c r="I11" s="262"/>
      <c r="J11" s="263"/>
    </row>
    <row r="12" spans="1:10" ht="15.75" thickBot="1" x14ac:dyDescent="0.3">
      <c r="A12" s="67"/>
      <c r="B12" s="68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27</v>
      </c>
      <c r="B13" s="211" t="str">
        <f>B6</f>
        <v>Elvis Vasquez</v>
      </c>
      <c r="C13" s="609" t="str">
        <f>C6</f>
        <v>CONTROL DE COSTOS -- NRC 4725</v>
      </c>
      <c r="D13" s="73">
        <f>D6+7</f>
        <v>44807</v>
      </c>
      <c r="E13" s="610">
        <f>E6+F13</f>
        <v>6</v>
      </c>
      <c r="F13" s="611">
        <f>G13+G15</f>
        <v>3</v>
      </c>
      <c r="G13" s="611">
        <v>2</v>
      </c>
      <c r="H13" s="76" t="s">
        <v>16</v>
      </c>
      <c r="I13" s="612"/>
      <c r="J13" s="597" t="s">
        <v>17</v>
      </c>
    </row>
    <row r="14" spans="1:10" x14ac:dyDescent="0.25">
      <c r="A14" s="78"/>
      <c r="B14" s="215"/>
      <c r="C14" s="613"/>
      <c r="D14" s="55"/>
      <c r="E14" s="247"/>
      <c r="F14" s="35"/>
      <c r="G14" s="83"/>
      <c r="H14" s="35"/>
      <c r="I14" s="494"/>
      <c r="J14" s="249" t="s">
        <v>18</v>
      </c>
    </row>
    <row r="15" spans="1:10" ht="15.75" thickBot="1" x14ac:dyDescent="0.3">
      <c r="A15" s="78"/>
      <c r="B15" s="218"/>
      <c r="C15" s="614"/>
      <c r="D15" s="85"/>
      <c r="E15" s="270"/>
      <c r="F15" s="615"/>
      <c r="G15" s="615">
        <v>1</v>
      </c>
      <c r="H15" s="88" t="s">
        <v>16</v>
      </c>
      <c r="I15" s="616"/>
      <c r="J15" s="604" t="s">
        <v>48</v>
      </c>
    </row>
    <row r="16" spans="1:10" ht="27" customHeight="1" thickTop="1" x14ac:dyDescent="0.25">
      <c r="A16" s="78"/>
      <c r="B16" s="90" t="str">
        <f>B9</f>
        <v>Diego Lara</v>
      </c>
      <c r="C16" s="617" t="str">
        <f>C9</f>
        <v>MACROECONOMÍA --- NRC - 4722</v>
      </c>
      <c r="D16" s="47">
        <f>D13+1</f>
        <v>44808</v>
      </c>
      <c r="E16" s="618">
        <f>E9+F16</f>
        <v>6</v>
      </c>
      <c r="F16" s="618">
        <f>G16</f>
        <v>3</v>
      </c>
      <c r="G16" s="617">
        <v>3</v>
      </c>
      <c r="H16" s="90" t="s">
        <v>16</v>
      </c>
      <c r="I16" s="617"/>
      <c r="J16" s="607" t="s">
        <v>22</v>
      </c>
    </row>
    <row r="17" spans="1:10" ht="36" customHeight="1" thickBot="1" x14ac:dyDescent="0.3">
      <c r="A17" s="97"/>
      <c r="B17" s="98" t="str">
        <f>B10</f>
        <v>Danny Corella</v>
      </c>
      <c r="C17" s="124" t="str">
        <f>C10</f>
        <v>CULTURA Y COMPORTAMIENTO ORGANZACIONAL  --- NRC 4728</v>
      </c>
      <c r="D17" s="62"/>
      <c r="E17" s="513">
        <f>E10+F17</f>
        <v>6</v>
      </c>
      <c r="F17" s="61">
        <f>G17</f>
        <v>3</v>
      </c>
      <c r="G17" s="61">
        <v>3</v>
      </c>
      <c r="H17" s="65" t="s">
        <v>16</v>
      </c>
      <c r="I17" s="61"/>
      <c r="J17" s="101" t="s">
        <v>110</v>
      </c>
    </row>
    <row r="18" spans="1:10" ht="15.75" thickBot="1" x14ac:dyDescent="0.3">
      <c r="A18" s="67"/>
      <c r="B18" s="68"/>
      <c r="C18" s="68"/>
      <c r="D18" s="68"/>
      <c r="E18" s="68"/>
      <c r="F18" s="68"/>
      <c r="G18" s="68"/>
      <c r="H18" s="68"/>
      <c r="I18" s="68"/>
      <c r="J18" s="69"/>
    </row>
    <row r="19" spans="1:10" ht="24" x14ac:dyDescent="0.25">
      <c r="A19" s="19" t="s">
        <v>28</v>
      </c>
      <c r="B19" s="71" t="str">
        <f>B13</f>
        <v>Elvis Vasquez</v>
      </c>
      <c r="C19" s="594" t="str">
        <f>C13</f>
        <v>CONTROL DE COSTOS -- NRC 4725</v>
      </c>
      <c r="D19" s="22">
        <f>D13+7</f>
        <v>44814</v>
      </c>
      <c r="E19" s="595">
        <f>E13+G19+G21</f>
        <v>9</v>
      </c>
      <c r="F19" s="103">
        <f>F8+F13+G19</f>
        <v>7</v>
      </c>
      <c r="G19" s="596">
        <v>1</v>
      </c>
      <c r="H19" s="103" t="s">
        <v>29</v>
      </c>
      <c r="I19" s="596"/>
      <c r="J19" s="597" t="s">
        <v>17</v>
      </c>
    </row>
    <row r="20" spans="1:10" x14ac:dyDescent="0.25">
      <c r="A20" s="29"/>
      <c r="B20" s="79"/>
      <c r="C20" s="599"/>
      <c r="D20" s="32"/>
      <c r="E20" s="247"/>
      <c r="F20" s="286"/>
      <c r="G20" s="248"/>
      <c r="H20" s="35"/>
      <c r="I20" s="35">
        <v>0.15</v>
      </c>
      <c r="J20" s="249" t="s">
        <v>18</v>
      </c>
    </row>
    <row r="21" spans="1:10" ht="15.75" thickBot="1" x14ac:dyDescent="0.3">
      <c r="A21" s="29"/>
      <c r="B21" s="84"/>
      <c r="C21" s="601"/>
      <c r="D21" s="39"/>
      <c r="E21" s="287"/>
      <c r="F21" s="602">
        <f>G19+G21</f>
        <v>3</v>
      </c>
      <c r="G21" s="603">
        <v>2</v>
      </c>
      <c r="H21" s="42" t="s">
        <v>16</v>
      </c>
      <c r="I21" s="603"/>
      <c r="J21" s="604" t="s">
        <v>48</v>
      </c>
    </row>
    <row r="22" spans="1:10" ht="24.75" thickTop="1" x14ac:dyDescent="0.25">
      <c r="A22" s="29"/>
      <c r="B22" s="106" t="str">
        <f>B16</f>
        <v>Diego Lara</v>
      </c>
      <c r="C22" s="619" t="str">
        <f>C9</f>
        <v>MACROECONOMÍA --- NRC - 4722</v>
      </c>
      <c r="D22" s="47">
        <f>+D16+7</f>
        <v>44815</v>
      </c>
      <c r="E22" s="289"/>
      <c r="F22" s="110">
        <f>E16+G22</f>
        <v>7</v>
      </c>
      <c r="G22" s="605">
        <v>1</v>
      </c>
      <c r="H22" s="110" t="s">
        <v>29</v>
      </c>
      <c r="I22" s="605"/>
      <c r="J22" s="607" t="s">
        <v>30</v>
      </c>
    </row>
    <row r="23" spans="1:10" x14ac:dyDescent="0.25">
      <c r="A23" s="29"/>
      <c r="B23" s="111"/>
      <c r="C23" s="620"/>
      <c r="D23" s="32"/>
      <c r="E23" s="621">
        <f>E16+F23</f>
        <v>9</v>
      </c>
      <c r="F23" s="621">
        <f>G22+G23</f>
        <v>3</v>
      </c>
      <c r="G23" s="622">
        <v>2</v>
      </c>
      <c r="H23" s="172" t="s">
        <v>16</v>
      </c>
      <c r="I23" s="622"/>
      <c r="J23" s="336" t="s">
        <v>31</v>
      </c>
    </row>
    <row r="24" spans="1:10" ht="24" x14ac:dyDescent="0.25">
      <c r="A24" s="52"/>
      <c r="B24" s="120" t="str">
        <f>B17</f>
        <v>Danny Corella</v>
      </c>
      <c r="C24" s="121" t="str">
        <f>C17</f>
        <v>CULTURA Y COMPORTAMIENTO ORGANZACIONAL  --- NRC 4728</v>
      </c>
      <c r="D24" s="118"/>
      <c r="E24" s="623"/>
      <c r="F24" s="624">
        <f>F10+F17+G24</f>
        <v>7</v>
      </c>
      <c r="G24" s="99">
        <v>1</v>
      </c>
      <c r="H24" s="625" t="s">
        <v>29</v>
      </c>
      <c r="I24" s="99"/>
      <c r="J24" s="181" t="s">
        <v>114</v>
      </c>
    </row>
    <row r="25" spans="1:10" ht="15.75" thickBot="1" x14ac:dyDescent="0.3">
      <c r="A25" s="59"/>
      <c r="B25" s="126"/>
      <c r="C25" s="127"/>
      <c r="D25" s="62"/>
      <c r="E25" s="626">
        <f>E17+F25</f>
        <v>9</v>
      </c>
      <c r="F25" s="626">
        <f>G24+G25</f>
        <v>3</v>
      </c>
      <c r="G25" s="124">
        <v>2</v>
      </c>
      <c r="H25" s="98" t="s">
        <v>16</v>
      </c>
      <c r="I25" s="124"/>
      <c r="J25" s="125" t="s">
        <v>115</v>
      </c>
    </row>
    <row r="26" spans="1:10" ht="15.75" thickBot="1" x14ac:dyDescent="0.3">
      <c r="A26" s="130"/>
      <c r="B26" s="131"/>
      <c r="C26" s="131"/>
      <c r="D26" s="131"/>
      <c r="E26" s="131"/>
      <c r="F26" s="131"/>
      <c r="G26" s="131"/>
      <c r="H26" s="131"/>
      <c r="I26" s="131"/>
      <c r="J26" s="132"/>
    </row>
    <row r="27" spans="1:10" x14ac:dyDescent="0.25">
      <c r="A27" s="19" t="s">
        <v>34</v>
      </c>
      <c r="B27" s="211" t="str">
        <f>B19</f>
        <v>Elvis Vasquez</v>
      </c>
      <c r="C27" s="594" t="str">
        <f>C19</f>
        <v>CONTROL DE COSTOS -- NRC 4725</v>
      </c>
      <c r="D27" s="22">
        <f>D19+7</f>
        <v>44821</v>
      </c>
      <c r="E27" s="595">
        <f>E19+F29</f>
        <v>12</v>
      </c>
      <c r="F27" s="300"/>
      <c r="G27" s="596">
        <v>1</v>
      </c>
      <c r="H27" s="26" t="s">
        <v>16</v>
      </c>
      <c r="I27" s="596"/>
      <c r="J27" s="597" t="s">
        <v>17</v>
      </c>
    </row>
    <row r="28" spans="1:10" x14ac:dyDescent="0.25">
      <c r="A28" s="29"/>
      <c r="B28" s="215"/>
      <c r="C28" s="599"/>
      <c r="D28" s="32"/>
      <c r="E28" s="247"/>
      <c r="F28" s="286"/>
      <c r="G28" s="248"/>
      <c r="H28" s="35"/>
      <c r="I28" s="35">
        <v>0.15</v>
      </c>
      <c r="J28" s="249" t="s">
        <v>18</v>
      </c>
    </row>
    <row r="29" spans="1:10" ht="15.75" thickBot="1" x14ac:dyDescent="0.3">
      <c r="A29" s="29"/>
      <c r="B29" s="218"/>
      <c r="C29" s="601"/>
      <c r="D29" s="39"/>
      <c r="E29" s="287"/>
      <c r="F29" s="603">
        <f>G27+G29</f>
        <v>3</v>
      </c>
      <c r="G29" s="603">
        <v>2</v>
      </c>
      <c r="H29" s="42" t="s">
        <v>16</v>
      </c>
      <c r="I29" s="603"/>
      <c r="J29" s="604" t="s">
        <v>48</v>
      </c>
    </row>
    <row r="30" spans="1:10" ht="15.75" thickTop="1" x14ac:dyDescent="0.25">
      <c r="A30" s="29"/>
      <c r="B30" s="50" t="str">
        <f>B22</f>
        <v>Diego Lara</v>
      </c>
      <c r="C30" s="605" t="str">
        <f>C22</f>
        <v>MACROECONOMÍA --- NRC - 4722</v>
      </c>
      <c r="D30" s="47">
        <f>D22+7</f>
        <v>44822</v>
      </c>
      <c r="E30" s="606">
        <f>E23+F30</f>
        <v>12</v>
      </c>
      <c r="F30" s="606">
        <f>G30</f>
        <v>3</v>
      </c>
      <c r="G30" s="605">
        <v>3</v>
      </c>
      <c r="H30" s="50" t="s">
        <v>16</v>
      </c>
      <c r="I30" s="605"/>
      <c r="J30" s="607" t="s">
        <v>22</v>
      </c>
    </row>
    <row r="31" spans="1:10" ht="30" customHeight="1" thickBot="1" x14ac:dyDescent="0.3">
      <c r="A31" s="59"/>
      <c r="B31" s="98" t="str">
        <f>B24</f>
        <v>Danny Corella</v>
      </c>
      <c r="C31" s="124" t="str">
        <f>C24</f>
        <v>CULTURA Y COMPORTAMIENTO ORGANZACIONAL  --- NRC 4728</v>
      </c>
      <c r="D31" s="62"/>
      <c r="E31" s="505">
        <f>E25+F31</f>
        <v>12</v>
      </c>
      <c r="F31" s="61">
        <f>G31</f>
        <v>3</v>
      </c>
      <c r="G31" s="61">
        <v>3</v>
      </c>
      <c r="H31" s="65" t="s">
        <v>16</v>
      </c>
      <c r="I31" s="61"/>
      <c r="J31" s="101" t="s">
        <v>110</v>
      </c>
    </row>
    <row r="32" spans="1:10" ht="15.75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spans="1:10" x14ac:dyDescent="0.25">
      <c r="A33" s="302">
        <v>5</v>
      </c>
      <c r="B33" s="71" t="str">
        <f>B27</f>
        <v>Elvis Vasquez</v>
      </c>
      <c r="C33" s="594" t="str">
        <f>C27</f>
        <v>CONTROL DE COSTOS -- NRC 4725</v>
      </c>
      <c r="D33" s="22">
        <f>D27+7</f>
        <v>44828</v>
      </c>
      <c r="E33" s="627">
        <f>E27+F36</f>
        <v>15</v>
      </c>
      <c r="F33" s="628"/>
      <c r="G33" s="596">
        <v>1</v>
      </c>
      <c r="H33" s="305" t="s">
        <v>16</v>
      </c>
      <c r="I33" s="596"/>
      <c r="J33" s="597" t="s">
        <v>17</v>
      </c>
    </row>
    <row r="34" spans="1:10" ht="24" x14ac:dyDescent="0.25">
      <c r="A34" s="306"/>
      <c r="B34" s="79"/>
      <c r="C34" s="599"/>
      <c r="D34" s="32"/>
      <c r="E34" s="286"/>
      <c r="F34" s="153">
        <f>F19+G21+F29+G33+G36</f>
        <v>14</v>
      </c>
      <c r="G34" s="629">
        <v>1</v>
      </c>
      <c r="H34" s="153" t="s">
        <v>35</v>
      </c>
      <c r="I34" s="629"/>
      <c r="J34" s="630" t="s">
        <v>57</v>
      </c>
    </row>
    <row r="35" spans="1:10" x14ac:dyDescent="0.25">
      <c r="A35" s="29"/>
      <c r="B35" s="79"/>
      <c r="C35" s="599"/>
      <c r="D35" s="32"/>
      <c r="E35" s="286"/>
      <c r="F35" s="247"/>
      <c r="G35" s="248"/>
      <c r="H35" s="35"/>
      <c r="I35" s="35">
        <v>0.15</v>
      </c>
      <c r="J35" s="249" t="s">
        <v>58</v>
      </c>
    </row>
    <row r="36" spans="1:10" ht="15.75" thickBot="1" x14ac:dyDescent="0.3">
      <c r="A36" s="29"/>
      <c r="B36" s="84"/>
      <c r="C36" s="601"/>
      <c r="D36" s="39"/>
      <c r="E36" s="309"/>
      <c r="F36" s="602">
        <f>G33+G36+G34</f>
        <v>3</v>
      </c>
      <c r="G36" s="603">
        <v>1</v>
      </c>
      <c r="H36" s="42" t="s">
        <v>16</v>
      </c>
      <c r="I36" s="603"/>
      <c r="J36" s="604" t="s">
        <v>116</v>
      </c>
    </row>
    <row r="37" spans="1:10" ht="15.75" thickTop="1" x14ac:dyDescent="0.25">
      <c r="A37" s="29"/>
      <c r="B37" s="106" t="str">
        <f>B30</f>
        <v>Diego Lara</v>
      </c>
      <c r="C37" s="619" t="str">
        <f>C30</f>
        <v>MACROECONOMÍA --- NRC - 4722</v>
      </c>
      <c r="D37" s="47">
        <f>D30+7</f>
        <v>44829</v>
      </c>
      <c r="E37" s="289"/>
      <c r="F37" s="631"/>
      <c r="G37" s="632">
        <v>1</v>
      </c>
      <c r="H37" s="312" t="s">
        <v>16</v>
      </c>
      <c r="I37" s="605"/>
      <c r="J37" s="607" t="s">
        <v>38</v>
      </c>
    </row>
    <row r="38" spans="1:10" ht="24" x14ac:dyDescent="0.25">
      <c r="A38" s="29"/>
      <c r="B38" s="106"/>
      <c r="C38" s="619"/>
      <c r="D38" s="47"/>
      <c r="E38" s="606">
        <f>E30+F39</f>
        <v>15</v>
      </c>
      <c r="F38" s="545">
        <f>E30+G37+G38</f>
        <v>14</v>
      </c>
      <c r="G38" s="605">
        <v>1</v>
      </c>
      <c r="H38" s="153" t="s">
        <v>35</v>
      </c>
      <c r="I38" s="605"/>
      <c r="J38" s="607" t="s">
        <v>39</v>
      </c>
    </row>
    <row r="39" spans="1:10" x14ac:dyDescent="0.25">
      <c r="A39" s="29"/>
      <c r="B39" s="111"/>
      <c r="C39" s="620"/>
      <c r="D39" s="32"/>
      <c r="E39" s="168"/>
      <c r="F39" s="335">
        <f>G38+G39+G37</f>
        <v>3</v>
      </c>
      <c r="G39" s="335">
        <v>1</v>
      </c>
      <c r="H39" s="35" t="s">
        <v>16</v>
      </c>
      <c r="I39" s="335"/>
      <c r="J39" s="633" t="s">
        <v>40</v>
      </c>
    </row>
    <row r="40" spans="1:10" x14ac:dyDescent="0.25">
      <c r="A40" s="52"/>
      <c r="B40" s="120" t="str">
        <f>B31</f>
        <v>Danny Corella</v>
      </c>
      <c r="C40" s="121" t="str">
        <f>C31</f>
        <v>CULTURA Y COMPORTAMIENTO ORGANZACIONAL  --- NRC 4728</v>
      </c>
      <c r="D40" s="118"/>
      <c r="E40" s="170"/>
      <c r="F40" s="176"/>
      <c r="G40" s="176">
        <v>1</v>
      </c>
      <c r="H40" s="172" t="s">
        <v>16</v>
      </c>
      <c r="I40" s="176"/>
      <c r="J40" s="519" t="s">
        <v>114</v>
      </c>
    </row>
    <row r="41" spans="1:10" ht="24.75" thickBot="1" x14ac:dyDescent="0.3">
      <c r="A41" s="52"/>
      <c r="B41" s="79"/>
      <c r="C41" s="520"/>
      <c r="D41" s="118"/>
      <c r="E41" s="170"/>
      <c r="F41" s="176">
        <f>E31+G40+G41</f>
        <v>14</v>
      </c>
      <c r="G41" s="176">
        <v>1</v>
      </c>
      <c r="H41" s="180" t="s">
        <v>35</v>
      </c>
      <c r="I41" s="176"/>
      <c r="J41" s="519" t="s">
        <v>118</v>
      </c>
    </row>
    <row r="42" spans="1:10" ht="15.75" thickBot="1" x14ac:dyDescent="0.3">
      <c r="A42" s="59"/>
      <c r="B42" s="126"/>
      <c r="C42" s="127"/>
      <c r="D42" s="62"/>
      <c r="E42" s="513">
        <f>E31+F42</f>
        <v>15</v>
      </c>
      <c r="F42" s="505">
        <f>G40+G41+G42</f>
        <v>3</v>
      </c>
      <c r="G42" s="61">
        <v>1</v>
      </c>
      <c r="H42" s="521" t="s">
        <v>16</v>
      </c>
      <c r="I42" s="61"/>
      <c r="J42" s="101" t="s">
        <v>119</v>
      </c>
    </row>
    <row r="43" spans="1:10" ht="15.75" thickBot="1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10" x14ac:dyDescent="0.25">
      <c r="A44" s="19" t="s">
        <v>41</v>
      </c>
      <c r="B44" s="211" t="str">
        <f>B33</f>
        <v>Elvis Vasquez</v>
      </c>
      <c r="C44" s="594" t="str">
        <f>C33</f>
        <v>CONTROL DE COSTOS -- NRC 4725</v>
      </c>
      <c r="D44" s="22">
        <f>D33+7</f>
        <v>44835</v>
      </c>
      <c r="E44" s="595">
        <f>E33+F46</f>
        <v>18</v>
      </c>
      <c r="F44" s="243"/>
      <c r="G44" s="596">
        <v>1</v>
      </c>
      <c r="H44" s="26" t="s">
        <v>16</v>
      </c>
      <c r="I44" s="596"/>
      <c r="J44" s="597" t="s">
        <v>17</v>
      </c>
    </row>
    <row r="45" spans="1:10" x14ac:dyDescent="0.25">
      <c r="A45" s="29"/>
      <c r="B45" s="215"/>
      <c r="C45" s="599"/>
      <c r="D45" s="32"/>
      <c r="E45" s="247"/>
      <c r="F45" s="247"/>
      <c r="G45" s="248"/>
      <c r="H45" s="35"/>
      <c r="I45" s="35">
        <v>0.15</v>
      </c>
      <c r="J45" s="249" t="s">
        <v>18</v>
      </c>
    </row>
    <row r="46" spans="1:10" ht="15.75" thickBot="1" x14ac:dyDescent="0.3">
      <c r="A46" s="29"/>
      <c r="B46" s="218"/>
      <c r="C46" s="601"/>
      <c r="D46" s="39"/>
      <c r="E46" s="287"/>
      <c r="F46" s="603">
        <f>G44+G46</f>
        <v>3</v>
      </c>
      <c r="G46" s="603">
        <v>2</v>
      </c>
      <c r="H46" s="42" t="s">
        <v>16</v>
      </c>
      <c r="I46" s="603"/>
      <c r="J46" s="604" t="s">
        <v>48</v>
      </c>
    </row>
    <row r="47" spans="1:10" ht="15.75" thickTop="1" x14ac:dyDescent="0.25">
      <c r="A47" s="29"/>
      <c r="B47" s="50" t="str">
        <f>B37</f>
        <v>Diego Lara</v>
      </c>
      <c r="C47" s="605" t="str">
        <f>C37</f>
        <v>MACROECONOMÍA --- NRC - 4722</v>
      </c>
      <c r="D47" s="47">
        <f>D37+7</f>
        <v>44836</v>
      </c>
      <c r="E47" s="606">
        <f>E38+F47</f>
        <v>18</v>
      </c>
      <c r="F47" s="605">
        <f>G47</f>
        <v>3</v>
      </c>
      <c r="G47" s="605">
        <v>3</v>
      </c>
      <c r="H47" s="50" t="s">
        <v>16</v>
      </c>
      <c r="I47" s="605"/>
      <c r="J47" s="607" t="s">
        <v>22</v>
      </c>
    </row>
    <row r="48" spans="1:10" ht="30" customHeight="1" thickBot="1" x14ac:dyDescent="0.3">
      <c r="A48" s="59"/>
      <c r="B48" s="320" t="str">
        <f>B40</f>
        <v>Danny Corella</v>
      </c>
      <c r="C48" s="61" t="str">
        <f>C40</f>
        <v>CULTURA Y COMPORTAMIENTO ORGANZACIONAL  --- NRC 4728</v>
      </c>
      <c r="D48" s="62"/>
      <c r="E48" s="100">
        <f>E42+F48</f>
        <v>18</v>
      </c>
      <c r="F48" s="634">
        <f>G48</f>
        <v>3</v>
      </c>
      <c r="G48" s="61">
        <v>3</v>
      </c>
      <c r="H48" s="65" t="s">
        <v>16</v>
      </c>
      <c r="I48" s="61"/>
      <c r="J48" s="101" t="s">
        <v>110</v>
      </c>
    </row>
    <row r="49" spans="1:10" ht="15.75" thickBot="1" x14ac:dyDescent="0.3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25">
      <c r="A50" s="326">
        <v>7</v>
      </c>
      <c r="B50" s="474" t="str">
        <f>B44</f>
        <v>Elvis Vasquez</v>
      </c>
      <c r="C50" s="596" t="str">
        <f>C44</f>
        <v>CONTROL DE COSTOS -- NRC 4725</v>
      </c>
      <c r="D50" s="22">
        <f>D44+7</f>
        <v>44842</v>
      </c>
      <c r="E50" s="595">
        <f>E44+G50+G52</f>
        <v>21</v>
      </c>
      <c r="F50" s="635">
        <f>G50+G52</f>
        <v>3</v>
      </c>
      <c r="G50" s="596">
        <v>2</v>
      </c>
      <c r="H50" s="636" t="s">
        <v>16</v>
      </c>
      <c r="I50" s="596"/>
      <c r="J50" s="597" t="s">
        <v>60</v>
      </c>
    </row>
    <row r="51" spans="1:10" x14ac:dyDescent="0.25">
      <c r="A51" s="78"/>
      <c r="B51" s="111"/>
      <c r="C51" s="35"/>
      <c r="D51" s="32"/>
      <c r="E51" s="247"/>
      <c r="F51" s="35"/>
      <c r="G51" s="35"/>
      <c r="H51" s="35"/>
      <c r="I51" s="35">
        <v>0.15</v>
      </c>
      <c r="J51" s="249" t="s">
        <v>58</v>
      </c>
    </row>
    <row r="52" spans="1:10" ht="27.95" customHeight="1" thickBot="1" x14ac:dyDescent="0.3">
      <c r="A52" s="78"/>
      <c r="B52" s="471"/>
      <c r="C52" s="603" t="str">
        <f>C50</f>
        <v>CONTROL DE COSTOS -- NRC 4725</v>
      </c>
      <c r="D52" s="39"/>
      <c r="E52" s="287"/>
      <c r="F52" s="194">
        <f>F34+G36+F46+G50+G52</f>
        <v>21</v>
      </c>
      <c r="G52" s="603">
        <v>1</v>
      </c>
      <c r="H52" s="194" t="s">
        <v>42</v>
      </c>
      <c r="I52" s="603"/>
      <c r="J52" s="604" t="s">
        <v>37</v>
      </c>
    </row>
    <row r="53" spans="1:10" ht="27.95" customHeight="1" thickTop="1" x14ac:dyDescent="0.25">
      <c r="A53" s="78"/>
      <c r="B53" s="106" t="str">
        <f>B47</f>
        <v>Diego Lara</v>
      </c>
      <c r="C53" s="619" t="str">
        <f>C47</f>
        <v>MACROECONOMÍA --- NRC - 4722</v>
      </c>
      <c r="D53" s="55">
        <f>+D47+7</f>
        <v>44843</v>
      </c>
      <c r="E53" s="257"/>
      <c r="F53" s="328">
        <f>E47+F54</f>
        <v>21</v>
      </c>
      <c r="G53" s="605">
        <v>1</v>
      </c>
      <c r="H53" s="198" t="s">
        <v>42</v>
      </c>
      <c r="I53" s="605"/>
      <c r="J53" s="607" t="s">
        <v>43</v>
      </c>
    </row>
    <row r="54" spans="1:10" x14ac:dyDescent="0.25">
      <c r="A54" s="78"/>
      <c r="B54" s="111"/>
      <c r="C54" s="619"/>
      <c r="D54" s="55"/>
      <c r="E54" s="637">
        <f>E47+F54</f>
        <v>21</v>
      </c>
      <c r="F54" s="637">
        <f>G53+G54</f>
        <v>3</v>
      </c>
      <c r="G54" s="335">
        <v>2</v>
      </c>
      <c r="H54" s="200" t="s">
        <v>16</v>
      </c>
      <c r="I54" s="335"/>
      <c r="J54" s="638" t="s">
        <v>44</v>
      </c>
    </row>
    <row r="55" spans="1:10" x14ac:dyDescent="0.25">
      <c r="A55" s="78"/>
      <c r="B55" s="30" t="str">
        <f>B48</f>
        <v>Danny Corella</v>
      </c>
      <c r="C55" s="492" t="str">
        <f>C48</f>
        <v>CULTURA Y COMPORTAMIENTO ORGANZACIONAL  --- NRC 4728</v>
      </c>
      <c r="D55" s="55"/>
      <c r="E55" s="257"/>
      <c r="F55" s="525">
        <f>G55+G56</f>
        <v>3</v>
      </c>
      <c r="G55" s="99">
        <v>2</v>
      </c>
      <c r="H55" s="200" t="s">
        <v>16</v>
      </c>
      <c r="I55" s="99"/>
      <c r="J55" s="519" t="s">
        <v>120</v>
      </c>
    </row>
    <row r="56" spans="1:10" ht="27.95" customHeight="1" thickBot="1" x14ac:dyDescent="0.3">
      <c r="A56" s="97"/>
      <c r="B56" s="183"/>
      <c r="C56" s="489"/>
      <c r="D56" s="338"/>
      <c r="E56" s="513">
        <f>E48+F55</f>
        <v>21</v>
      </c>
      <c r="F56" s="209">
        <f>E48+F55</f>
        <v>21</v>
      </c>
      <c r="G56" s="124">
        <v>1</v>
      </c>
      <c r="H56" s="209" t="s">
        <v>42</v>
      </c>
      <c r="I56" s="61"/>
      <c r="J56" s="101" t="s">
        <v>119</v>
      </c>
    </row>
    <row r="57" spans="1:10" ht="16.5" thickBot="1" x14ac:dyDescent="0.3">
      <c r="A57" s="210"/>
      <c r="B57" s="210"/>
      <c r="C57" s="210"/>
      <c r="D57" s="210"/>
      <c r="E57" s="210"/>
      <c r="F57" s="210"/>
      <c r="G57" s="210"/>
      <c r="H57" s="210"/>
      <c r="I57" s="210"/>
      <c r="J57" s="210"/>
    </row>
    <row r="58" spans="1:10" ht="15.75" x14ac:dyDescent="0.25">
      <c r="A58" s="302">
        <v>8</v>
      </c>
      <c r="B58" s="211" t="str">
        <f>B50</f>
        <v>Elvis Vasquez</v>
      </c>
      <c r="C58" s="609" t="str">
        <f>C52</f>
        <v>CONTROL DE COSTOS -- NRC 4725</v>
      </c>
      <c r="D58" s="73">
        <f>D50+7</f>
        <v>44849</v>
      </c>
      <c r="E58" s="639"/>
      <c r="F58" s="639"/>
      <c r="G58" s="640">
        <v>1</v>
      </c>
      <c r="H58" s="26" t="s">
        <v>61</v>
      </c>
      <c r="I58" s="641"/>
      <c r="J58" s="597" t="s">
        <v>17</v>
      </c>
    </row>
    <row r="59" spans="1:10" ht="15.75" x14ac:dyDescent="0.25">
      <c r="A59" s="306"/>
      <c r="B59" s="215"/>
      <c r="C59" s="613"/>
      <c r="D59" s="55"/>
      <c r="E59" s="216"/>
      <c r="F59" s="216"/>
      <c r="G59" s="217"/>
      <c r="H59" s="54"/>
      <c r="I59" s="54">
        <v>0.15</v>
      </c>
      <c r="J59" s="249" t="s">
        <v>18</v>
      </c>
    </row>
    <row r="60" spans="1:10" ht="15.75" thickBot="1" x14ac:dyDescent="0.3">
      <c r="A60" s="464"/>
      <c r="B60" s="218"/>
      <c r="C60" s="614"/>
      <c r="D60" s="85"/>
      <c r="E60" s="602">
        <f>E50+F60</f>
        <v>24</v>
      </c>
      <c r="F60" s="603">
        <f>G58+G60</f>
        <v>3</v>
      </c>
      <c r="G60" s="603">
        <v>2</v>
      </c>
      <c r="H60" s="220" t="s">
        <v>45</v>
      </c>
      <c r="I60" s="603"/>
      <c r="J60" s="604" t="s">
        <v>48</v>
      </c>
    </row>
    <row r="61" spans="1:10" ht="15.75" thickTop="1" x14ac:dyDescent="0.25">
      <c r="A61" s="464"/>
      <c r="B61" s="221" t="str">
        <f>B53</f>
        <v>Diego Lara</v>
      </c>
      <c r="C61" s="619" t="str">
        <f>C53</f>
        <v>MACROECONOMÍA --- NRC - 4722</v>
      </c>
      <c r="D61" s="47">
        <f>+D58+1</f>
        <v>44850</v>
      </c>
      <c r="E61" s="606">
        <f>E54+F61</f>
        <v>24</v>
      </c>
      <c r="F61" s="606">
        <f>G61+G62</f>
        <v>3</v>
      </c>
      <c r="G61" s="605">
        <v>1</v>
      </c>
      <c r="H61" s="312" t="s">
        <v>61</v>
      </c>
      <c r="I61" s="605"/>
      <c r="J61" s="607" t="s">
        <v>38</v>
      </c>
    </row>
    <row r="62" spans="1:10" x14ac:dyDescent="0.25">
      <c r="A62" s="464"/>
      <c r="B62" s="222"/>
      <c r="C62" s="620"/>
      <c r="D62" s="32"/>
      <c r="E62" s="257"/>
      <c r="F62" s="257"/>
      <c r="G62" s="642">
        <v>2</v>
      </c>
      <c r="H62" s="223" t="s">
        <v>45</v>
      </c>
      <c r="I62" s="642"/>
      <c r="J62" s="643" t="s">
        <v>31</v>
      </c>
    </row>
    <row r="63" spans="1:10" x14ac:dyDescent="0.25">
      <c r="A63" s="464"/>
      <c r="B63" s="533" t="str">
        <f>B55</f>
        <v>Danny Corella</v>
      </c>
      <c r="C63" s="492" t="str">
        <f>C55</f>
        <v>CULTURA Y COMPORTAMIENTO ORGANZACIONAL  --- NRC 4728</v>
      </c>
      <c r="D63" s="32"/>
      <c r="E63" s="534">
        <f>E56+F63</f>
        <v>24</v>
      </c>
      <c r="F63" s="176">
        <f>G64+G63</f>
        <v>3</v>
      </c>
      <c r="G63" s="176">
        <v>1</v>
      </c>
      <c r="H63" s="644" t="s">
        <v>61</v>
      </c>
      <c r="I63" s="176"/>
      <c r="J63" s="519" t="s">
        <v>114</v>
      </c>
    </row>
    <row r="64" spans="1:10" ht="15.75" thickBot="1" x14ac:dyDescent="0.3">
      <c r="A64" s="463"/>
      <c r="B64" s="535"/>
      <c r="C64" s="489"/>
      <c r="D64" s="62"/>
      <c r="E64" s="513"/>
      <c r="F64" s="61"/>
      <c r="G64" s="61">
        <v>2</v>
      </c>
      <c r="H64" s="461" t="s">
        <v>45</v>
      </c>
      <c r="I64" s="61"/>
      <c r="J64" s="101" t="s">
        <v>115</v>
      </c>
    </row>
    <row r="65" spans="1:10" ht="15.75" thickBot="1" x14ac:dyDescent="0.3">
      <c r="A65" s="229"/>
      <c r="B65" s="229"/>
      <c r="C65" s="230"/>
      <c r="D65" s="231"/>
      <c r="E65" s="350">
        <f>SUM(E60:E63)</f>
        <v>72</v>
      </c>
      <c r="F65" s="230"/>
      <c r="G65" s="230"/>
      <c r="H65" s="230"/>
      <c r="I65" s="230"/>
      <c r="J65" s="230"/>
    </row>
    <row r="66" spans="1:10" ht="15.75" thickBot="1" x14ac:dyDescent="0.3">
      <c r="A66" s="229"/>
      <c r="B66" s="229"/>
      <c r="C66" s="230"/>
      <c r="D66" s="231"/>
      <c r="E66" s="233"/>
      <c r="F66" s="230"/>
      <c r="G66" s="230"/>
      <c r="H66" s="230"/>
      <c r="I66" s="230"/>
      <c r="J66" s="230"/>
    </row>
    <row r="67" spans="1:10" ht="37.5" thickBot="1" x14ac:dyDescent="0.3">
      <c r="A67" s="12" t="s">
        <v>3</v>
      </c>
      <c r="B67" s="588" t="s">
        <v>4</v>
      </c>
      <c r="C67" s="589" t="s">
        <v>5</v>
      </c>
      <c r="D67" s="645" t="s">
        <v>6</v>
      </c>
      <c r="E67" s="16" t="s">
        <v>7</v>
      </c>
      <c r="F67" s="17" t="s">
        <v>8</v>
      </c>
      <c r="G67" s="589" t="s">
        <v>9</v>
      </c>
      <c r="H67" s="589" t="s">
        <v>10</v>
      </c>
      <c r="I67" s="589" t="s">
        <v>11</v>
      </c>
      <c r="J67" s="646" t="s">
        <v>12</v>
      </c>
    </row>
    <row r="68" spans="1:10" x14ac:dyDescent="0.25">
      <c r="A68" s="19" t="s">
        <v>46</v>
      </c>
      <c r="B68" s="474" t="s">
        <v>103</v>
      </c>
      <c r="C68" s="241" t="s">
        <v>136</v>
      </c>
      <c r="D68" s="22">
        <v>44856</v>
      </c>
      <c r="E68" s="242">
        <f>F70</f>
        <v>3</v>
      </c>
      <c r="F68" s="243"/>
      <c r="G68" s="244">
        <v>1</v>
      </c>
      <c r="H68" s="26" t="s">
        <v>16</v>
      </c>
      <c r="I68" s="244"/>
      <c r="J68" s="245" t="s">
        <v>17</v>
      </c>
    </row>
    <row r="69" spans="1:10" x14ac:dyDescent="0.25">
      <c r="A69" s="29"/>
      <c r="B69" s="111"/>
      <c r="C69" s="246"/>
      <c r="D69" s="32"/>
      <c r="E69" s="247"/>
      <c r="F69" s="247"/>
      <c r="G69" s="248"/>
      <c r="H69" s="35"/>
      <c r="I69" s="35">
        <v>0.15</v>
      </c>
      <c r="J69" s="249" t="s">
        <v>18</v>
      </c>
    </row>
    <row r="70" spans="1:10" ht="15.75" thickBot="1" x14ac:dyDescent="0.3">
      <c r="A70" s="29"/>
      <c r="B70" s="471"/>
      <c r="C70" s="250"/>
      <c r="D70" s="39"/>
      <c r="E70" s="251"/>
      <c r="F70" s="251">
        <f>G68+G70</f>
        <v>3</v>
      </c>
      <c r="G70" s="252">
        <v>2</v>
      </c>
      <c r="H70" s="42" t="s">
        <v>16</v>
      </c>
      <c r="I70" s="252"/>
      <c r="J70" s="253" t="s">
        <v>48</v>
      </c>
    </row>
    <row r="71" spans="1:10" ht="39.75" customHeight="1" thickTop="1" x14ac:dyDescent="0.25">
      <c r="A71" s="29"/>
      <c r="B71" s="50" t="s">
        <v>108</v>
      </c>
      <c r="C71" s="254" t="s">
        <v>137</v>
      </c>
      <c r="D71" s="47">
        <f>D68+1</f>
        <v>44857</v>
      </c>
      <c r="E71" s="255">
        <f>F71</f>
        <v>3</v>
      </c>
      <c r="F71" s="255">
        <f>G71</f>
        <v>3</v>
      </c>
      <c r="G71" s="254">
        <v>3</v>
      </c>
      <c r="H71" s="50" t="s">
        <v>16</v>
      </c>
      <c r="I71" s="254"/>
      <c r="J71" s="256" t="s">
        <v>22</v>
      </c>
    </row>
    <row r="72" spans="1:10" ht="35.25" customHeight="1" thickBot="1" x14ac:dyDescent="0.3">
      <c r="A72" s="59"/>
      <c r="B72" s="65" t="s">
        <v>134</v>
      </c>
      <c r="C72" s="258" t="s">
        <v>138</v>
      </c>
      <c r="D72" s="62"/>
      <c r="E72" s="259">
        <f>G72</f>
        <v>3</v>
      </c>
      <c r="F72" s="259">
        <f>G72</f>
        <v>3</v>
      </c>
      <c r="G72" s="258">
        <v>3</v>
      </c>
      <c r="H72" s="65" t="s">
        <v>16</v>
      </c>
      <c r="I72" s="258"/>
      <c r="J72" s="260" t="s">
        <v>110</v>
      </c>
    </row>
    <row r="73" spans="1:10" ht="16.5" thickBot="1" x14ac:dyDescent="0.3">
      <c r="A73" s="261"/>
      <c r="B73" s="262"/>
      <c r="C73" s="262"/>
      <c r="D73" s="262"/>
      <c r="E73" s="262"/>
      <c r="F73" s="262"/>
      <c r="G73" s="262"/>
      <c r="H73" s="262"/>
      <c r="I73" s="262"/>
      <c r="J73" s="263"/>
    </row>
    <row r="74" spans="1:10" ht="15.75" thickBot="1" x14ac:dyDescent="0.3">
      <c r="A74" s="67"/>
      <c r="B74" s="68"/>
      <c r="C74" s="68"/>
      <c r="D74" s="68"/>
      <c r="E74" s="68"/>
      <c r="F74" s="68"/>
      <c r="G74" s="68"/>
      <c r="H74" s="68"/>
      <c r="I74" s="68"/>
      <c r="J74" s="69"/>
    </row>
    <row r="75" spans="1:10" x14ac:dyDescent="0.25">
      <c r="A75" s="70" t="s">
        <v>53</v>
      </c>
      <c r="B75" s="211" t="str">
        <f>B68</f>
        <v>Paúl Cáceres</v>
      </c>
      <c r="C75" s="264" t="str">
        <f>C68</f>
        <v>INVESTIGACIÓN OPERATIVA --- NRC 4724</v>
      </c>
      <c r="D75" s="73">
        <f>D68+7</f>
        <v>44863</v>
      </c>
      <c r="E75" s="265">
        <f>E68+F75</f>
        <v>6</v>
      </c>
      <c r="F75" s="266">
        <f>G75</f>
        <v>3</v>
      </c>
      <c r="G75" s="266">
        <v>3</v>
      </c>
      <c r="H75" s="76" t="s">
        <v>16</v>
      </c>
      <c r="I75" s="267"/>
      <c r="J75" s="245" t="s">
        <v>17</v>
      </c>
    </row>
    <row r="76" spans="1:10" x14ac:dyDescent="0.25">
      <c r="A76" s="78"/>
      <c r="B76" s="215"/>
      <c r="C76" s="268"/>
      <c r="D76" s="55"/>
      <c r="E76" s="247"/>
      <c r="F76" s="35"/>
      <c r="G76" s="83"/>
      <c r="H76" s="35"/>
      <c r="I76" s="35">
        <v>0.15</v>
      </c>
      <c r="J76" s="249" t="s">
        <v>18</v>
      </c>
    </row>
    <row r="77" spans="1:10" ht="15.75" thickBot="1" x14ac:dyDescent="0.3">
      <c r="A77" s="78"/>
      <c r="B77" s="218"/>
      <c r="C77" s="269"/>
      <c r="D77" s="85"/>
      <c r="E77" s="270"/>
      <c r="F77" s="88"/>
      <c r="G77" s="272"/>
      <c r="H77" s="88" t="s">
        <v>16</v>
      </c>
      <c r="I77" s="272"/>
      <c r="J77" s="253" t="s">
        <v>48</v>
      </c>
    </row>
    <row r="78" spans="1:10" ht="32.25" customHeight="1" thickTop="1" x14ac:dyDescent="0.25">
      <c r="A78" s="78"/>
      <c r="B78" s="50" t="str">
        <f>B71</f>
        <v>Andrés Altamirano</v>
      </c>
      <c r="C78" s="273" t="str">
        <f>C71</f>
        <v>GESTIÓN DEL TALENTO HUMANO --- NRC 4723</v>
      </c>
      <c r="D78" s="47">
        <f>D75+1</f>
        <v>44864</v>
      </c>
      <c r="E78" s="274">
        <f>E71+F78</f>
        <v>6</v>
      </c>
      <c r="F78" s="274">
        <f>G78</f>
        <v>3</v>
      </c>
      <c r="G78" s="275">
        <v>3</v>
      </c>
      <c r="H78" s="90" t="s">
        <v>16</v>
      </c>
      <c r="I78" s="275"/>
      <c r="J78" s="276" t="s">
        <v>22</v>
      </c>
    </row>
    <row r="79" spans="1:10" ht="30.75" customHeight="1" thickBot="1" x14ac:dyDescent="0.3">
      <c r="A79" s="97"/>
      <c r="B79" s="98" t="str">
        <f>B72</f>
        <v>Danny Corella</v>
      </c>
      <c r="C79" s="258" t="str">
        <f>C72</f>
        <v>GESTIÓN POR PROCESOS -- NRC - 4713</v>
      </c>
      <c r="D79" s="62"/>
      <c r="E79" s="278">
        <f>E72+F79</f>
        <v>6</v>
      </c>
      <c r="F79" s="258">
        <f>G79</f>
        <v>3</v>
      </c>
      <c r="G79" s="258">
        <v>3</v>
      </c>
      <c r="H79" s="65" t="s">
        <v>16</v>
      </c>
      <c r="I79" s="258"/>
      <c r="J79" s="260" t="s">
        <v>110</v>
      </c>
    </row>
    <row r="80" spans="1:10" ht="15.75" thickBot="1" x14ac:dyDescent="0.3">
      <c r="A80" s="279"/>
      <c r="B80" s="147"/>
      <c r="C80" s="147"/>
      <c r="D80" s="280"/>
      <c r="E80" s="281"/>
      <c r="F80" s="147"/>
      <c r="G80" s="147"/>
      <c r="H80" s="147"/>
      <c r="I80" s="147"/>
      <c r="J80" s="282"/>
    </row>
    <row r="81" spans="1:10" ht="19.5" thickBot="1" x14ac:dyDescent="0.3">
      <c r="A81" s="279"/>
      <c r="B81" s="283" t="s">
        <v>139</v>
      </c>
      <c r="C81" s="284"/>
      <c r="D81" s="284"/>
      <c r="E81" s="284"/>
      <c r="F81" s="284"/>
      <c r="G81" s="284"/>
      <c r="H81" s="284"/>
      <c r="I81" s="284"/>
      <c r="J81" s="285"/>
    </row>
    <row r="82" spans="1:10" ht="15.75" thickBot="1" x14ac:dyDescent="0.3">
      <c r="A82" s="67"/>
      <c r="B82" s="68"/>
      <c r="C82" s="68"/>
      <c r="D82" s="68"/>
      <c r="E82" s="68"/>
      <c r="F82" s="68"/>
      <c r="G82" s="68"/>
      <c r="H82" s="68"/>
      <c r="I82" s="68"/>
      <c r="J82" s="69"/>
    </row>
    <row r="83" spans="1:10" ht="30" customHeight="1" x14ac:dyDescent="0.25">
      <c r="A83" s="19" t="s">
        <v>55</v>
      </c>
      <c r="B83" s="71" t="str">
        <f>B75</f>
        <v>Paúl Cáceres</v>
      </c>
      <c r="C83" s="241" t="str">
        <f>C75</f>
        <v>INVESTIGACIÓN OPERATIVA --- NRC 4724</v>
      </c>
      <c r="D83" s="22">
        <f>D75+14</f>
        <v>44877</v>
      </c>
      <c r="E83" s="242">
        <f>E75+G83+G85</f>
        <v>9</v>
      </c>
      <c r="F83" s="103">
        <f>F70+F75+G83</f>
        <v>7</v>
      </c>
      <c r="G83" s="244">
        <v>1</v>
      </c>
      <c r="H83" s="103" t="s">
        <v>29</v>
      </c>
      <c r="I83" s="244"/>
      <c r="J83" s="245" t="s">
        <v>17</v>
      </c>
    </row>
    <row r="84" spans="1:10" x14ac:dyDescent="0.25">
      <c r="A84" s="29"/>
      <c r="B84" s="79"/>
      <c r="C84" s="246"/>
      <c r="D84" s="32"/>
      <c r="E84" s="247"/>
      <c r="F84" s="286"/>
      <c r="G84" s="248"/>
      <c r="H84" s="35"/>
      <c r="I84" s="35">
        <v>0.15</v>
      </c>
      <c r="J84" s="249" t="s">
        <v>18</v>
      </c>
    </row>
    <row r="85" spans="1:10" ht="15.75" thickBot="1" x14ac:dyDescent="0.3">
      <c r="A85" s="29"/>
      <c r="B85" s="84"/>
      <c r="C85" s="250"/>
      <c r="D85" s="39"/>
      <c r="E85" s="287"/>
      <c r="F85" s="251">
        <f>G83+G85</f>
        <v>3</v>
      </c>
      <c r="G85" s="252">
        <v>2</v>
      </c>
      <c r="H85" s="42" t="s">
        <v>16</v>
      </c>
      <c r="I85" s="252"/>
      <c r="J85" s="253" t="s">
        <v>48</v>
      </c>
    </row>
    <row r="86" spans="1:10" ht="30" customHeight="1" thickTop="1" x14ac:dyDescent="0.25">
      <c r="A86" s="29"/>
      <c r="B86" s="106" t="str">
        <f>B78</f>
        <v>Andrés Altamirano</v>
      </c>
      <c r="C86" s="288" t="str">
        <f>C78</f>
        <v>GESTIÓN DEL TALENTO HUMANO --- NRC 4723</v>
      </c>
      <c r="D86" s="47">
        <f>+D78+14</f>
        <v>44878</v>
      </c>
      <c r="E86" s="289"/>
      <c r="F86" s="110">
        <f>E78+G86</f>
        <v>7</v>
      </c>
      <c r="G86" s="254">
        <v>1</v>
      </c>
      <c r="H86" s="110" t="s">
        <v>29</v>
      </c>
      <c r="I86" s="254"/>
      <c r="J86" s="256" t="s">
        <v>30</v>
      </c>
    </row>
    <row r="87" spans="1:10" x14ac:dyDescent="0.25">
      <c r="A87" s="29"/>
      <c r="B87" s="111"/>
      <c r="C87" s="290"/>
      <c r="D87" s="32"/>
      <c r="E87" s="647">
        <f>E78+F87</f>
        <v>9</v>
      </c>
      <c r="F87" s="647">
        <f>G86+G87</f>
        <v>3</v>
      </c>
      <c r="G87" s="318">
        <v>2</v>
      </c>
      <c r="H87" s="172" t="s">
        <v>16</v>
      </c>
      <c r="I87" s="318"/>
      <c r="J87" s="648" t="s">
        <v>31</v>
      </c>
    </row>
    <row r="88" spans="1:10" ht="30" customHeight="1" x14ac:dyDescent="0.25">
      <c r="A88" s="52"/>
      <c r="B88" s="120" t="str">
        <f>B79</f>
        <v>Danny Corella</v>
      </c>
      <c r="C88" s="296" t="str">
        <f>C79</f>
        <v>GESTIÓN POR PROCESOS -- NRC - 4713</v>
      </c>
      <c r="D88" s="118"/>
      <c r="E88" s="623"/>
      <c r="F88" s="624">
        <f>F72+F79+G88</f>
        <v>7</v>
      </c>
      <c r="G88" s="301">
        <v>1</v>
      </c>
      <c r="H88" s="625" t="s">
        <v>29</v>
      </c>
      <c r="I88" s="301"/>
      <c r="J88" s="649" t="s">
        <v>114</v>
      </c>
    </row>
    <row r="89" spans="1:10" ht="15.75" thickBot="1" x14ac:dyDescent="0.3">
      <c r="A89" s="59"/>
      <c r="B89" s="126"/>
      <c r="C89" s="299"/>
      <c r="D89" s="62"/>
      <c r="E89" s="650">
        <f>E79+F89</f>
        <v>9</v>
      </c>
      <c r="F89" s="650">
        <f>G88+G89</f>
        <v>3</v>
      </c>
      <c r="G89" s="323">
        <v>2</v>
      </c>
      <c r="H89" s="98" t="s">
        <v>16</v>
      </c>
      <c r="I89" s="323"/>
      <c r="J89" s="325" t="s">
        <v>115</v>
      </c>
    </row>
    <row r="90" spans="1:10" s="149" customFormat="1" x14ac:dyDescent="0.25">
      <c r="A90" s="279"/>
      <c r="B90" s="147"/>
      <c r="C90" s="147"/>
      <c r="D90" s="280"/>
      <c r="E90" s="651"/>
      <c r="F90" s="651"/>
      <c r="G90" s="147"/>
      <c r="H90" s="147"/>
      <c r="I90" s="147"/>
      <c r="J90" s="652"/>
    </row>
    <row r="91" spans="1:10" s="149" customFormat="1" x14ac:dyDescent="0.25">
      <c r="A91" s="279"/>
      <c r="B91" s="147"/>
      <c r="C91" s="147"/>
      <c r="D91" s="280"/>
      <c r="E91" s="651"/>
      <c r="F91" s="651"/>
      <c r="G91" s="147"/>
      <c r="H91" s="147"/>
      <c r="I91" s="147"/>
      <c r="J91" s="652"/>
    </row>
    <row r="92" spans="1:10" s="149" customFormat="1" x14ac:dyDescent="0.25">
      <c r="A92" s="279"/>
      <c r="B92" s="147"/>
      <c r="C92" s="147"/>
      <c r="D92" s="280"/>
      <c r="E92" s="651"/>
      <c r="F92" s="651"/>
      <c r="G92" s="147"/>
      <c r="H92" s="147"/>
      <c r="I92" s="147"/>
      <c r="J92" s="652"/>
    </row>
    <row r="93" spans="1:10" ht="15.75" thickBot="1" x14ac:dyDescent="0.3">
      <c r="A93" s="130"/>
      <c r="B93" s="131"/>
      <c r="C93" s="131"/>
      <c r="D93" s="131"/>
      <c r="E93" s="131"/>
      <c r="F93" s="131"/>
      <c r="G93" s="131"/>
      <c r="H93" s="131"/>
      <c r="I93" s="131"/>
      <c r="J93" s="132"/>
    </row>
    <row r="94" spans="1:10" x14ac:dyDescent="0.25">
      <c r="A94" s="19" t="s">
        <v>56</v>
      </c>
      <c r="B94" s="211" t="str">
        <f>B83</f>
        <v>Paúl Cáceres</v>
      </c>
      <c r="C94" s="241" t="str">
        <f>C83</f>
        <v>INVESTIGACIÓN OPERATIVA --- NRC 4724</v>
      </c>
      <c r="D94" s="22">
        <f>D83+7</f>
        <v>44884</v>
      </c>
      <c r="E94" s="242">
        <f>E83+F96</f>
        <v>12</v>
      </c>
      <c r="F94" s="300"/>
      <c r="G94" s="244">
        <v>1</v>
      </c>
      <c r="H94" s="26" t="s">
        <v>16</v>
      </c>
      <c r="I94" s="244"/>
      <c r="J94" s="245" t="s">
        <v>17</v>
      </c>
    </row>
    <row r="95" spans="1:10" x14ac:dyDescent="0.25">
      <c r="A95" s="29"/>
      <c r="B95" s="215"/>
      <c r="C95" s="246"/>
      <c r="D95" s="32"/>
      <c r="E95" s="247"/>
      <c r="F95" s="286"/>
      <c r="G95" s="248"/>
      <c r="H95" s="35"/>
      <c r="I95" s="35">
        <v>0.15</v>
      </c>
      <c r="J95" s="249" t="s">
        <v>18</v>
      </c>
    </row>
    <row r="96" spans="1:10" ht="15.75" thickBot="1" x14ac:dyDescent="0.3">
      <c r="A96" s="29"/>
      <c r="B96" s="218"/>
      <c r="C96" s="250"/>
      <c r="D96" s="39"/>
      <c r="E96" s="287"/>
      <c r="F96" s="252">
        <f>G94+G96</f>
        <v>3</v>
      </c>
      <c r="G96" s="252">
        <v>2</v>
      </c>
      <c r="H96" s="42" t="s">
        <v>16</v>
      </c>
      <c r="I96" s="252"/>
      <c r="J96" s="253" t="s">
        <v>48</v>
      </c>
    </row>
    <row r="97" spans="1:10" ht="31.5" customHeight="1" thickTop="1" x14ac:dyDescent="0.25">
      <c r="A97" s="29"/>
      <c r="B97" s="50" t="str">
        <f>B86</f>
        <v>Andrés Altamirano</v>
      </c>
      <c r="C97" s="273" t="str">
        <f>C86</f>
        <v>GESTIÓN DEL TALENTO HUMANO --- NRC 4723</v>
      </c>
      <c r="D97" s="47">
        <f>D86+7</f>
        <v>44885</v>
      </c>
      <c r="E97" s="255">
        <f>E87+F97</f>
        <v>12</v>
      </c>
      <c r="F97" s="255">
        <f>G97</f>
        <v>3</v>
      </c>
      <c r="G97" s="254">
        <v>3</v>
      </c>
      <c r="H97" s="50" t="s">
        <v>16</v>
      </c>
      <c r="I97" s="254"/>
      <c r="J97" s="256" t="s">
        <v>22</v>
      </c>
    </row>
    <row r="98" spans="1:10" ht="31.5" customHeight="1" thickBot="1" x14ac:dyDescent="0.3">
      <c r="A98" s="59"/>
      <c r="B98" s="98" t="str">
        <f>B88</f>
        <v>Danny Corella</v>
      </c>
      <c r="C98" s="301" t="str">
        <f>C88</f>
        <v>GESTIÓN POR PROCESOS -- NRC - 4713</v>
      </c>
      <c r="D98" s="62"/>
      <c r="E98" s="259">
        <f>E89+F98</f>
        <v>12</v>
      </c>
      <c r="F98" s="258">
        <f>G98</f>
        <v>3</v>
      </c>
      <c r="G98" s="258">
        <v>3</v>
      </c>
      <c r="H98" s="65" t="s">
        <v>16</v>
      </c>
      <c r="I98" s="258"/>
      <c r="J98" s="260" t="s">
        <v>110</v>
      </c>
    </row>
    <row r="99" spans="1:10" ht="15.75" thickBot="1" x14ac:dyDescent="0.3">
      <c r="A99" s="79"/>
      <c r="B99" s="79"/>
      <c r="C99" s="79"/>
      <c r="D99" s="79"/>
      <c r="E99" s="79"/>
      <c r="F99" s="79"/>
      <c r="G99" s="79"/>
      <c r="H99" s="79"/>
      <c r="I99" s="79"/>
      <c r="J99" s="653"/>
    </row>
    <row r="100" spans="1:10" x14ac:dyDescent="0.25">
      <c r="A100" s="302">
        <v>13</v>
      </c>
      <c r="B100" s="71" t="str">
        <f>B94</f>
        <v>Paúl Cáceres</v>
      </c>
      <c r="C100" s="241" t="str">
        <f>C94</f>
        <v>INVESTIGACIÓN OPERATIVA --- NRC 4724</v>
      </c>
      <c r="D100" s="22">
        <f>D94+7</f>
        <v>44891</v>
      </c>
      <c r="E100" s="303">
        <f>E94+F103</f>
        <v>15</v>
      </c>
      <c r="F100" s="304"/>
      <c r="G100" s="244">
        <v>1</v>
      </c>
      <c r="H100" s="305" t="s">
        <v>16</v>
      </c>
      <c r="I100" s="244"/>
      <c r="J100" s="245" t="s">
        <v>17</v>
      </c>
    </row>
    <row r="101" spans="1:10" ht="30" customHeight="1" x14ac:dyDescent="0.25">
      <c r="A101" s="306"/>
      <c r="B101" s="79"/>
      <c r="C101" s="246"/>
      <c r="D101" s="32"/>
      <c r="E101" s="286"/>
      <c r="F101" s="153">
        <f>F83+G85+F96+G100+G103</f>
        <v>14</v>
      </c>
      <c r="G101" s="307">
        <v>1</v>
      </c>
      <c r="H101" s="153" t="s">
        <v>35</v>
      </c>
      <c r="I101" s="307"/>
      <c r="J101" s="308" t="s">
        <v>57</v>
      </c>
    </row>
    <row r="102" spans="1:10" x14ac:dyDescent="0.25">
      <c r="A102" s="29"/>
      <c r="B102" s="79"/>
      <c r="C102" s="246"/>
      <c r="D102" s="32"/>
      <c r="E102" s="286"/>
      <c r="F102" s="247"/>
      <c r="G102" s="248"/>
      <c r="H102" s="35"/>
      <c r="I102" s="35">
        <v>0.15</v>
      </c>
      <c r="J102" s="249" t="s">
        <v>58</v>
      </c>
    </row>
    <row r="103" spans="1:10" ht="15.75" thickBot="1" x14ac:dyDescent="0.3">
      <c r="A103" s="29"/>
      <c r="B103" s="84"/>
      <c r="C103" s="250"/>
      <c r="D103" s="39"/>
      <c r="E103" s="309"/>
      <c r="F103" s="251">
        <f>G100+G103+G101</f>
        <v>3</v>
      </c>
      <c r="G103" s="252">
        <v>1</v>
      </c>
      <c r="H103" s="42" t="s">
        <v>16</v>
      </c>
      <c r="I103" s="252"/>
      <c r="J103" s="253" t="s">
        <v>116</v>
      </c>
    </row>
    <row r="104" spans="1:10" ht="15.75" thickTop="1" x14ac:dyDescent="0.25">
      <c r="A104" s="29"/>
      <c r="B104" s="106" t="str">
        <f>B97</f>
        <v>Andrés Altamirano</v>
      </c>
      <c r="C104" s="288" t="str">
        <f>C86</f>
        <v>GESTIÓN DEL TALENTO HUMANO --- NRC 4723</v>
      </c>
      <c r="D104" s="47">
        <f>D97+7</f>
        <v>44892</v>
      </c>
      <c r="E104" s="289"/>
      <c r="F104" s="310"/>
      <c r="G104" s="311">
        <v>1</v>
      </c>
      <c r="H104" s="312" t="s">
        <v>16</v>
      </c>
      <c r="I104" s="254"/>
      <c r="J104" s="256" t="s">
        <v>38</v>
      </c>
    </row>
    <row r="105" spans="1:10" ht="30" customHeight="1" x14ac:dyDescent="0.25">
      <c r="A105" s="29"/>
      <c r="B105" s="106"/>
      <c r="C105" s="288"/>
      <c r="D105" s="47"/>
      <c r="E105" s="255">
        <f>E97+F106</f>
        <v>15</v>
      </c>
      <c r="F105" s="313">
        <f>E97+G104+G105</f>
        <v>14</v>
      </c>
      <c r="G105" s="254">
        <v>1</v>
      </c>
      <c r="H105" s="153" t="s">
        <v>35</v>
      </c>
      <c r="I105" s="254"/>
      <c r="J105" s="256" t="s">
        <v>39</v>
      </c>
    </row>
    <row r="106" spans="1:10" x14ac:dyDescent="0.25">
      <c r="A106" s="29"/>
      <c r="B106" s="111"/>
      <c r="C106" s="290"/>
      <c r="D106" s="32"/>
      <c r="E106" s="168"/>
      <c r="F106" s="292">
        <f>G105+G106+G104</f>
        <v>3</v>
      </c>
      <c r="G106" s="292">
        <v>1</v>
      </c>
      <c r="H106" s="35" t="s">
        <v>16</v>
      </c>
      <c r="I106" s="292"/>
      <c r="J106" s="314" t="s">
        <v>40</v>
      </c>
    </row>
    <row r="107" spans="1:10" x14ac:dyDescent="0.25">
      <c r="A107" s="52"/>
      <c r="B107" s="120" t="str">
        <f>B98</f>
        <v>Danny Corella</v>
      </c>
      <c r="C107" s="296" t="str">
        <f>C98</f>
        <v>GESTIÓN POR PROCESOS -- NRC - 4713</v>
      </c>
      <c r="D107" s="118"/>
      <c r="E107" s="170"/>
      <c r="F107" s="546"/>
      <c r="G107" s="546">
        <v>1</v>
      </c>
      <c r="H107" s="172" t="s">
        <v>16</v>
      </c>
      <c r="I107" s="546"/>
      <c r="J107" s="547" t="s">
        <v>114</v>
      </c>
    </row>
    <row r="108" spans="1:10" ht="30" customHeight="1" thickBot="1" x14ac:dyDescent="0.3">
      <c r="A108" s="52"/>
      <c r="B108" s="79"/>
      <c r="C108" s="315"/>
      <c r="D108" s="118"/>
      <c r="E108" s="170"/>
      <c r="F108" s="546">
        <f>E98+G107+G108</f>
        <v>14</v>
      </c>
      <c r="G108" s="546">
        <v>1</v>
      </c>
      <c r="H108" s="180" t="s">
        <v>35</v>
      </c>
      <c r="I108" s="546"/>
      <c r="J108" s="547" t="s">
        <v>118</v>
      </c>
    </row>
    <row r="109" spans="1:10" ht="15.75" thickBot="1" x14ac:dyDescent="0.3">
      <c r="A109" s="59"/>
      <c r="B109" s="126"/>
      <c r="C109" s="299"/>
      <c r="D109" s="62"/>
      <c r="E109" s="278">
        <f>E98+F109</f>
        <v>15</v>
      </c>
      <c r="F109" s="259">
        <f>G107+G108+G109</f>
        <v>3</v>
      </c>
      <c r="G109" s="258">
        <v>1</v>
      </c>
      <c r="H109" s="521" t="s">
        <v>16</v>
      </c>
      <c r="I109" s="258"/>
      <c r="J109" s="260" t="s">
        <v>119</v>
      </c>
    </row>
    <row r="110" spans="1:10" ht="15.75" thickBot="1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x14ac:dyDescent="0.25">
      <c r="A111" s="19" t="s">
        <v>59</v>
      </c>
      <c r="B111" s="211" t="str">
        <f>B100</f>
        <v>Paúl Cáceres</v>
      </c>
      <c r="C111" s="241" t="str">
        <f>C100</f>
        <v>INVESTIGACIÓN OPERATIVA --- NRC 4724</v>
      </c>
      <c r="D111" s="22">
        <f>D100+7</f>
        <v>44898</v>
      </c>
      <c r="E111" s="242">
        <f>E100+F113</f>
        <v>18</v>
      </c>
      <c r="F111" s="243"/>
      <c r="G111" s="244">
        <v>1</v>
      </c>
      <c r="H111" s="26" t="s">
        <v>16</v>
      </c>
      <c r="I111" s="244"/>
      <c r="J111" s="245" t="s">
        <v>17</v>
      </c>
    </row>
    <row r="112" spans="1:10" x14ac:dyDescent="0.25">
      <c r="A112" s="29"/>
      <c r="B112" s="215"/>
      <c r="C112" s="246"/>
      <c r="D112" s="32"/>
      <c r="E112" s="247"/>
      <c r="F112" s="247"/>
      <c r="G112" s="248"/>
      <c r="H112" s="35"/>
      <c r="I112" s="35">
        <v>0.15</v>
      </c>
      <c r="J112" s="249" t="s">
        <v>18</v>
      </c>
    </row>
    <row r="113" spans="1:10" ht="15.75" thickBot="1" x14ac:dyDescent="0.3">
      <c r="A113" s="29"/>
      <c r="B113" s="218"/>
      <c r="C113" s="250"/>
      <c r="D113" s="39"/>
      <c r="E113" s="287"/>
      <c r="F113" s="252">
        <f>G111+G113</f>
        <v>3</v>
      </c>
      <c r="G113" s="252">
        <v>2</v>
      </c>
      <c r="H113" s="42" t="s">
        <v>16</v>
      </c>
      <c r="I113" s="252"/>
      <c r="J113" s="253" t="s">
        <v>48</v>
      </c>
    </row>
    <row r="114" spans="1:10" ht="24.95" customHeight="1" thickTop="1" x14ac:dyDescent="0.25">
      <c r="A114" s="29"/>
      <c r="B114" s="50" t="str">
        <f>B104</f>
        <v>Andrés Altamirano</v>
      </c>
      <c r="C114" s="254" t="str">
        <f>C104</f>
        <v>GESTIÓN DEL TALENTO HUMANO --- NRC 4723</v>
      </c>
      <c r="D114" s="47">
        <f>D104+7</f>
        <v>44899</v>
      </c>
      <c r="E114" s="255">
        <f>E105+F114</f>
        <v>18</v>
      </c>
      <c r="F114" s="254">
        <f>G114</f>
        <v>3</v>
      </c>
      <c r="G114" s="254">
        <v>3</v>
      </c>
      <c r="H114" s="50" t="s">
        <v>16</v>
      </c>
      <c r="I114" s="254"/>
      <c r="J114" s="256" t="s">
        <v>22</v>
      </c>
    </row>
    <row r="115" spans="1:10" ht="30" customHeight="1" thickBot="1" x14ac:dyDescent="0.3">
      <c r="A115" s="59"/>
      <c r="B115" s="320" t="str">
        <f>B107</f>
        <v>Danny Corella</v>
      </c>
      <c r="C115" s="258" t="str">
        <f>C107</f>
        <v>GESTIÓN POR PROCESOS -- NRC - 4713</v>
      </c>
      <c r="D115" s="62"/>
      <c r="E115" s="654">
        <f>E109+F115</f>
        <v>18</v>
      </c>
      <c r="F115" s="655">
        <f>G115</f>
        <v>3</v>
      </c>
      <c r="G115" s="258">
        <v>3</v>
      </c>
      <c r="H115" s="65" t="s">
        <v>16</v>
      </c>
      <c r="I115" s="258"/>
      <c r="J115" s="260" t="s">
        <v>110</v>
      </c>
    </row>
    <row r="116" spans="1:10" ht="15.75" thickBot="1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30" customHeight="1" x14ac:dyDescent="0.25">
      <c r="A117" s="326">
        <v>15</v>
      </c>
      <c r="B117" s="211" t="str">
        <f>B111</f>
        <v>Paúl Cáceres</v>
      </c>
      <c r="C117" s="244" t="str">
        <f>C111</f>
        <v>INVESTIGACIÓN OPERATIVA --- NRC 4724</v>
      </c>
      <c r="D117" s="73">
        <f>D111+7</f>
        <v>44905</v>
      </c>
      <c r="E117" s="242">
        <f>E111+G117+G119</f>
        <v>21</v>
      </c>
      <c r="F117" s="327">
        <f>G117+G119</f>
        <v>3</v>
      </c>
      <c r="G117" s="244">
        <v>2</v>
      </c>
      <c r="H117" s="656" t="s">
        <v>16</v>
      </c>
      <c r="I117" s="244"/>
      <c r="J117" s="245" t="s">
        <v>60</v>
      </c>
    </row>
    <row r="118" spans="1:10" x14ac:dyDescent="0.25">
      <c r="A118" s="78"/>
      <c r="B118" s="215"/>
      <c r="C118" s="190"/>
      <c r="D118" s="55"/>
      <c r="E118" s="257"/>
      <c r="F118" s="54"/>
      <c r="G118" s="54"/>
      <c r="H118" s="35"/>
      <c r="I118" s="54">
        <v>0.15</v>
      </c>
      <c r="J118" s="202" t="s">
        <v>58</v>
      </c>
    </row>
    <row r="119" spans="1:10" ht="30" customHeight="1" thickBot="1" x14ac:dyDescent="0.3">
      <c r="A119" s="78"/>
      <c r="B119" s="218"/>
      <c r="C119" s="252" t="str">
        <f>C117</f>
        <v>INVESTIGACIÓN OPERATIVA --- NRC 4724</v>
      </c>
      <c r="D119" s="85"/>
      <c r="E119" s="270"/>
      <c r="F119" s="194">
        <f>F101+G103+F113+G117+G119</f>
        <v>21</v>
      </c>
      <c r="G119" s="252">
        <v>1</v>
      </c>
      <c r="H119" s="194" t="s">
        <v>42</v>
      </c>
      <c r="I119" s="252"/>
      <c r="J119" s="253" t="s">
        <v>116</v>
      </c>
    </row>
    <row r="120" spans="1:10" ht="30" customHeight="1" thickTop="1" x14ac:dyDescent="0.25">
      <c r="A120" s="78"/>
      <c r="B120" s="106" t="str">
        <f>B114</f>
        <v>Andrés Altamirano</v>
      </c>
      <c r="C120" s="288" t="str">
        <f>C114</f>
        <v>GESTIÓN DEL TALENTO HUMANO --- NRC 4723</v>
      </c>
      <c r="D120" s="55">
        <f>+D114+7</f>
        <v>44906</v>
      </c>
      <c r="E120" s="257"/>
      <c r="F120" s="328">
        <f>E114+F121</f>
        <v>21</v>
      </c>
      <c r="G120" s="254">
        <v>1</v>
      </c>
      <c r="H120" s="198" t="s">
        <v>42</v>
      </c>
      <c r="I120" s="254"/>
      <c r="J120" s="256" t="s">
        <v>43</v>
      </c>
    </row>
    <row r="121" spans="1:10" x14ac:dyDescent="0.25">
      <c r="A121" s="78"/>
      <c r="B121" s="111"/>
      <c r="C121" s="288"/>
      <c r="D121" s="55"/>
      <c r="E121" s="291">
        <f>E114+F121</f>
        <v>21</v>
      </c>
      <c r="F121" s="291">
        <f>G120+G121</f>
        <v>3</v>
      </c>
      <c r="G121" s="292">
        <v>2</v>
      </c>
      <c r="H121" s="200" t="s">
        <v>16</v>
      </c>
      <c r="I121" s="292"/>
      <c r="J121" s="330" t="s">
        <v>44</v>
      </c>
    </row>
    <row r="122" spans="1:10" x14ac:dyDescent="0.25">
      <c r="A122" s="78"/>
      <c r="B122" s="30" t="str">
        <f>B115</f>
        <v>Danny Corella</v>
      </c>
      <c r="C122" s="333" t="str">
        <f>C115</f>
        <v>GESTIÓN POR PROCESOS -- NRC - 4713</v>
      </c>
      <c r="D122" s="55"/>
      <c r="E122" s="257"/>
      <c r="F122" s="334">
        <f>G122+G123</f>
        <v>3</v>
      </c>
      <c r="G122" s="301">
        <v>2</v>
      </c>
      <c r="H122" s="200" t="s">
        <v>16</v>
      </c>
      <c r="I122" s="301"/>
      <c r="J122" s="547" t="s">
        <v>120</v>
      </c>
    </row>
    <row r="123" spans="1:10" ht="30" customHeight="1" thickBot="1" x14ac:dyDescent="0.3">
      <c r="A123" s="97"/>
      <c r="B123" s="183"/>
      <c r="C123" s="337"/>
      <c r="D123" s="338"/>
      <c r="E123" s="278">
        <f>E115+F122</f>
        <v>21</v>
      </c>
      <c r="F123" s="209">
        <f>E115+F122</f>
        <v>21</v>
      </c>
      <c r="G123" s="323">
        <v>1</v>
      </c>
      <c r="H123" s="209" t="s">
        <v>42</v>
      </c>
      <c r="I123" s="258"/>
      <c r="J123" s="260" t="s">
        <v>119</v>
      </c>
    </row>
    <row r="124" spans="1:10" ht="16.5" thickBot="1" x14ac:dyDescent="0.3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ht="15.75" x14ac:dyDescent="0.25">
      <c r="A125" s="302">
        <v>16</v>
      </c>
      <c r="B125" s="474" t="str">
        <f>B117</f>
        <v>Paúl Cáceres</v>
      </c>
      <c r="C125" s="241" t="str">
        <f>C119</f>
        <v>INVESTIGACIÓN OPERATIVA --- NRC 4724</v>
      </c>
      <c r="D125" s="22">
        <f>D117+7</f>
        <v>44912</v>
      </c>
      <c r="E125" s="242">
        <f>E117+F125</f>
        <v>24</v>
      </c>
      <c r="F125" s="244">
        <f>G125+G127</f>
        <v>3</v>
      </c>
      <c r="G125" s="473">
        <v>1</v>
      </c>
      <c r="H125" s="214" t="s">
        <v>16</v>
      </c>
      <c r="I125" s="472"/>
      <c r="J125" s="245" t="s">
        <v>17</v>
      </c>
    </row>
    <row r="126" spans="1:10" ht="15.75" x14ac:dyDescent="0.25">
      <c r="A126" s="306"/>
      <c r="B126" s="215"/>
      <c r="C126" s="268"/>
      <c r="D126" s="55"/>
      <c r="E126" s="257"/>
      <c r="F126" s="54"/>
      <c r="G126" s="217"/>
      <c r="H126" s="217"/>
      <c r="I126" s="657">
        <v>0.15</v>
      </c>
      <c r="J126" s="249" t="s">
        <v>18</v>
      </c>
    </row>
    <row r="127" spans="1:10" ht="15.75" thickBot="1" x14ac:dyDescent="0.3">
      <c r="A127" s="464"/>
      <c r="B127" s="471"/>
      <c r="C127" s="250"/>
      <c r="D127" s="39"/>
      <c r="E127" s="470"/>
      <c r="F127" s="470"/>
      <c r="G127" s="252">
        <v>2</v>
      </c>
      <c r="H127" s="220" t="s">
        <v>45</v>
      </c>
      <c r="I127" s="252"/>
      <c r="J127" s="253" t="s">
        <v>48</v>
      </c>
    </row>
    <row r="128" spans="1:10" ht="15.75" thickTop="1" x14ac:dyDescent="0.25">
      <c r="A128" s="464"/>
      <c r="B128" s="106" t="str">
        <f>B120</f>
        <v>Andrés Altamirano</v>
      </c>
      <c r="C128" s="290" t="str">
        <f>C120</f>
        <v>GESTIÓN DEL TALENTO HUMANO --- NRC 4723</v>
      </c>
      <c r="D128" s="47">
        <f>+D125+1</f>
        <v>44913</v>
      </c>
      <c r="E128" s="255">
        <f>E121+F128</f>
        <v>24</v>
      </c>
      <c r="F128" s="255">
        <f>G128+G129</f>
        <v>3</v>
      </c>
      <c r="G128" s="254">
        <v>1</v>
      </c>
      <c r="H128" s="555" t="s">
        <v>16</v>
      </c>
      <c r="I128" s="254"/>
      <c r="J128" s="256" t="s">
        <v>38</v>
      </c>
    </row>
    <row r="129" spans="1:10" x14ac:dyDescent="0.25">
      <c r="A129" s="464"/>
      <c r="B129" s="30"/>
      <c r="C129" s="345"/>
      <c r="D129" s="32"/>
      <c r="E129" s="247"/>
      <c r="F129" s="247"/>
      <c r="G129" s="292">
        <v>2</v>
      </c>
      <c r="H129" s="223" t="s">
        <v>45</v>
      </c>
      <c r="I129" s="292"/>
      <c r="J129" s="330" t="s">
        <v>62</v>
      </c>
    </row>
    <row r="130" spans="1:10" x14ac:dyDescent="0.25">
      <c r="A130" s="464"/>
      <c r="B130" s="30" t="str">
        <f>B122</f>
        <v>Danny Corella</v>
      </c>
      <c r="C130" s="333" t="str">
        <f>C122</f>
        <v>GESTIÓN POR PROCESOS -- NRC - 4713</v>
      </c>
      <c r="D130" s="32"/>
      <c r="E130" s="348">
        <f>E123+F130</f>
        <v>24</v>
      </c>
      <c r="F130" s="301">
        <f>G131+G130</f>
        <v>3</v>
      </c>
      <c r="G130" s="301">
        <v>1</v>
      </c>
      <c r="H130" s="429" t="s">
        <v>16</v>
      </c>
      <c r="I130" s="301"/>
      <c r="J130" s="649" t="s">
        <v>114</v>
      </c>
    </row>
    <row r="131" spans="1:10" ht="15.75" thickBot="1" x14ac:dyDescent="0.3">
      <c r="A131" s="463"/>
      <c r="B131" s="183"/>
      <c r="C131" s="337"/>
      <c r="D131" s="62"/>
      <c r="E131" s="297"/>
      <c r="F131" s="65"/>
      <c r="G131" s="258">
        <v>2</v>
      </c>
      <c r="H131" s="461" t="s">
        <v>45</v>
      </c>
      <c r="I131" s="258"/>
      <c r="J131" s="260" t="s">
        <v>115</v>
      </c>
    </row>
    <row r="132" spans="1:10" ht="15.75" thickBot="1" x14ac:dyDescent="0.3">
      <c r="A132" s="229"/>
      <c r="B132" s="229"/>
      <c r="C132" s="230"/>
      <c r="D132" s="231"/>
      <c r="E132" s="350">
        <f>SUM(E125:E130)</f>
        <v>72</v>
      </c>
      <c r="F132" s="230"/>
      <c r="G132" s="230"/>
      <c r="H132" s="230"/>
      <c r="I132" s="230"/>
      <c r="J132" s="230"/>
    </row>
    <row r="133" spans="1:10" x14ac:dyDescent="0.25">
      <c r="A133" s="8"/>
      <c r="B133" s="8"/>
      <c r="C133" s="351"/>
      <c r="D133" s="352"/>
      <c r="E133" s="353"/>
      <c r="F133" s="354"/>
      <c r="G133" s="352"/>
      <c r="H133" s="352"/>
      <c r="I133" s="352"/>
      <c r="J133" s="352"/>
    </row>
    <row r="134" spans="1:10" x14ac:dyDescent="0.25">
      <c r="A134" s="8"/>
      <c r="B134" s="8"/>
      <c r="C134" s="352"/>
      <c r="D134" s="352"/>
      <c r="E134" s="353"/>
      <c r="F134" s="354"/>
      <c r="G134" s="352"/>
      <c r="H134" s="352"/>
      <c r="I134" s="352"/>
      <c r="J134" s="352"/>
    </row>
    <row r="135" spans="1:10" ht="16.5" thickBot="1" x14ac:dyDescent="0.3">
      <c r="A135" s="8"/>
      <c r="B135" s="8"/>
      <c r="C135" s="355" t="s">
        <v>63</v>
      </c>
      <c r="D135" s="355"/>
      <c r="E135" s="355"/>
      <c r="F135" s="355"/>
      <c r="G135" s="355"/>
      <c r="H135" s="355"/>
      <c r="I135" s="355"/>
      <c r="J135" s="355"/>
    </row>
    <row r="136" spans="1:10" ht="15.75" thickBot="1" x14ac:dyDescent="0.3">
      <c r="A136" s="8"/>
      <c r="B136" s="8"/>
      <c r="C136" s="459" t="s">
        <v>64</v>
      </c>
      <c r="D136" s="357" t="s">
        <v>65</v>
      </c>
      <c r="E136" s="358"/>
      <c r="F136" s="359"/>
      <c r="G136" s="360" t="s">
        <v>66</v>
      </c>
      <c r="H136" s="360"/>
      <c r="I136" s="357" t="s">
        <v>67</v>
      </c>
      <c r="J136" s="361" t="s">
        <v>68</v>
      </c>
    </row>
    <row r="137" spans="1:10" x14ac:dyDescent="0.25">
      <c r="A137" s="8"/>
      <c r="B137" s="8"/>
      <c r="C137" s="658" t="str">
        <f>C6</f>
        <v>CONTROL DE COSTOS -- NRC 4725</v>
      </c>
      <c r="D137" s="659">
        <f>D19</f>
        <v>44814</v>
      </c>
      <c r="E137" s="660"/>
      <c r="F137" s="661"/>
      <c r="G137" s="659">
        <f>D33</f>
        <v>44828</v>
      </c>
      <c r="H137" s="659"/>
      <c r="I137" s="659">
        <f>D50</f>
        <v>44842</v>
      </c>
      <c r="J137" s="662">
        <f>D58</f>
        <v>44849</v>
      </c>
    </row>
    <row r="138" spans="1:10" x14ac:dyDescent="0.25">
      <c r="A138" s="8"/>
      <c r="B138" s="8"/>
      <c r="C138" s="663" t="str">
        <f>C9</f>
        <v>MACROECONOMÍA --- NRC - 4722</v>
      </c>
      <c r="D138" s="367">
        <f>D22</f>
        <v>44815</v>
      </c>
      <c r="E138" s="368"/>
      <c r="F138" s="369"/>
      <c r="G138" s="367">
        <f>D37</f>
        <v>44829</v>
      </c>
      <c r="H138" s="367"/>
      <c r="I138" s="367">
        <f>D53</f>
        <v>44843</v>
      </c>
      <c r="J138" s="563">
        <f>D61</f>
        <v>44850</v>
      </c>
    </row>
    <row r="139" spans="1:10" ht="24" x14ac:dyDescent="0.25">
      <c r="A139" s="8"/>
      <c r="B139" s="8"/>
      <c r="C139" s="564" t="str">
        <f>C10</f>
        <v>CULTURA Y COMPORTAMIENTO ORGANZACIONAL  --- NRC 4728</v>
      </c>
      <c r="D139" s="367">
        <f>D22</f>
        <v>44815</v>
      </c>
      <c r="E139" s="368"/>
      <c r="F139" s="369"/>
      <c r="G139" s="367">
        <f>D47</f>
        <v>44836</v>
      </c>
      <c r="H139" s="367"/>
      <c r="I139" s="367">
        <f>D53</f>
        <v>44843</v>
      </c>
      <c r="J139" s="563">
        <f>D61</f>
        <v>44850</v>
      </c>
    </row>
    <row r="140" spans="1:10" x14ac:dyDescent="0.25">
      <c r="A140" s="8"/>
      <c r="B140" s="8"/>
      <c r="C140" s="664" t="str">
        <f>C68</f>
        <v>INVESTIGACIÓN OPERATIVA --- NRC 4724</v>
      </c>
      <c r="D140" s="367">
        <f>D83</f>
        <v>44877</v>
      </c>
      <c r="E140" s="368"/>
      <c r="F140" s="369"/>
      <c r="G140" s="367">
        <f>D100</f>
        <v>44891</v>
      </c>
      <c r="H140" s="367"/>
      <c r="I140" s="367">
        <f>D117</f>
        <v>44905</v>
      </c>
      <c r="J140" s="563">
        <f>D125</f>
        <v>44912</v>
      </c>
    </row>
    <row r="141" spans="1:10" ht="24" x14ac:dyDescent="0.25">
      <c r="A141" s="8"/>
      <c r="B141" s="8"/>
      <c r="C141" s="566" t="str">
        <f>C86</f>
        <v>GESTIÓN DEL TALENTO HUMANO --- NRC 4723</v>
      </c>
      <c r="D141" s="367">
        <f>D86</f>
        <v>44878</v>
      </c>
      <c r="E141" s="368"/>
      <c r="F141" s="369"/>
      <c r="G141" s="367">
        <f>D104</f>
        <v>44892</v>
      </c>
      <c r="H141" s="367"/>
      <c r="I141" s="367">
        <f>D120</f>
        <v>44906</v>
      </c>
      <c r="J141" s="563">
        <f>D128</f>
        <v>44913</v>
      </c>
    </row>
    <row r="142" spans="1:10" ht="15.75" thickBot="1" x14ac:dyDescent="0.3">
      <c r="A142" s="8"/>
      <c r="B142" s="8"/>
      <c r="C142" s="567" t="str">
        <f>C72</f>
        <v>GESTIÓN POR PROCESOS -- NRC - 4713</v>
      </c>
      <c r="D142" s="568">
        <f>D86</f>
        <v>44878</v>
      </c>
      <c r="E142" s="569"/>
      <c r="F142" s="570"/>
      <c r="G142" s="568">
        <f>D104</f>
        <v>44892</v>
      </c>
      <c r="H142" s="568"/>
      <c r="I142" s="568">
        <f>D120</f>
        <v>44906</v>
      </c>
      <c r="J142" s="571">
        <f xml:space="preserve"> D128</f>
        <v>44913</v>
      </c>
    </row>
    <row r="143" spans="1:10" x14ac:dyDescent="0.25">
      <c r="A143" s="8"/>
      <c r="B143" s="8"/>
      <c r="C143" s="374"/>
      <c r="D143" s="375"/>
      <c r="E143" s="376"/>
      <c r="F143" s="377"/>
      <c r="G143" s="375"/>
      <c r="H143" s="375"/>
      <c r="I143" s="375"/>
      <c r="J143" s="375"/>
    </row>
    <row r="144" spans="1:10" ht="15.75" x14ac:dyDescent="0.25">
      <c r="A144" s="378" t="s">
        <v>69</v>
      </c>
      <c r="B144" s="378"/>
      <c r="C144" s="378"/>
      <c r="D144" s="379"/>
      <c r="E144" s="380"/>
      <c r="F144" s="379"/>
      <c r="G144" s="379"/>
      <c r="H144" s="379"/>
      <c r="I144" s="379"/>
      <c r="J144" s="379"/>
    </row>
    <row r="145" spans="1:10" ht="15.75" thickBot="1" x14ac:dyDescent="0.3">
      <c r="A145" s="8"/>
      <c r="B145" s="8"/>
      <c r="C145" s="8"/>
      <c r="D145" s="381"/>
      <c r="E145" s="382"/>
      <c r="F145" s="382"/>
      <c r="G145" s="11"/>
      <c r="H145" s="383"/>
      <c r="I145" s="8"/>
      <c r="J145" s="352"/>
    </row>
    <row r="146" spans="1:10" ht="72" thickBot="1" x14ac:dyDescent="0.3">
      <c r="A146" s="351"/>
      <c r="B146" s="384" t="s">
        <v>70</v>
      </c>
      <c r="C146" s="385" t="s">
        <v>71</v>
      </c>
      <c r="D146" s="386" t="s">
        <v>72</v>
      </c>
      <c r="E146" s="387" t="s">
        <v>73</v>
      </c>
      <c r="F146" s="388" t="s">
        <v>74</v>
      </c>
      <c r="G146" s="388" t="s">
        <v>75</v>
      </c>
      <c r="H146" s="389" t="s">
        <v>76</v>
      </c>
      <c r="I146" s="390" t="s">
        <v>140</v>
      </c>
      <c r="J146" s="391"/>
    </row>
    <row r="147" spans="1:10" x14ac:dyDescent="0.25">
      <c r="A147" s="351"/>
      <c r="B147" s="392">
        <v>1</v>
      </c>
      <c r="C147" s="665" t="str">
        <f t="shared" ref="C147:C152" si="0">C137</f>
        <v>CONTROL DE COSTOS -- NRC 4725</v>
      </c>
      <c r="D147" s="394">
        <v>48</v>
      </c>
      <c r="E147" s="394">
        <f t="shared" ref="E147:E152" si="1">D147*40%</f>
        <v>19.200000000000003</v>
      </c>
      <c r="F147" s="395">
        <v>20</v>
      </c>
      <c r="G147" s="396">
        <f>(F147*100%)/D147</f>
        <v>0.41666666666666669</v>
      </c>
      <c r="H147" s="397">
        <v>24</v>
      </c>
      <c r="I147" s="398">
        <f t="shared" ref="I147:I152" si="2">(H147*40%)/E147</f>
        <v>0.5</v>
      </c>
      <c r="J147" s="399"/>
    </row>
    <row r="148" spans="1:10" x14ac:dyDescent="0.25">
      <c r="A148" s="351"/>
      <c r="B148" s="392">
        <v>3</v>
      </c>
      <c r="C148" s="666" t="str">
        <f t="shared" si="0"/>
        <v>MACROECONOMÍA --- NRC - 4722</v>
      </c>
      <c r="D148" s="400">
        <v>48</v>
      </c>
      <c r="E148" s="400">
        <f t="shared" si="1"/>
        <v>19.200000000000003</v>
      </c>
      <c r="F148" s="401">
        <f>F147</f>
        <v>20</v>
      </c>
      <c r="G148" s="396">
        <f t="shared" ref="G148:G152" si="3">(F148*100%)/D148</f>
        <v>0.41666666666666669</v>
      </c>
      <c r="H148" s="403">
        <f>H147</f>
        <v>24</v>
      </c>
      <c r="I148" s="404">
        <f t="shared" si="2"/>
        <v>0.5</v>
      </c>
      <c r="J148" s="399"/>
    </row>
    <row r="149" spans="1:10" ht="24.75" x14ac:dyDescent="0.25">
      <c r="A149" s="351"/>
      <c r="B149" s="392">
        <v>2</v>
      </c>
      <c r="C149" s="405" t="str">
        <f t="shared" si="0"/>
        <v>CULTURA Y COMPORTAMIENTO ORGANZACIONAL  --- NRC 4728</v>
      </c>
      <c r="D149" s="400">
        <v>48</v>
      </c>
      <c r="E149" s="400">
        <f t="shared" si="1"/>
        <v>19.200000000000003</v>
      </c>
      <c r="F149" s="401">
        <f>F148</f>
        <v>20</v>
      </c>
      <c r="G149" s="396">
        <f t="shared" si="3"/>
        <v>0.41666666666666669</v>
      </c>
      <c r="H149" s="403">
        <f>H148</f>
        <v>24</v>
      </c>
      <c r="I149" s="398">
        <f t="shared" si="2"/>
        <v>0.5</v>
      </c>
      <c r="J149" s="399"/>
    </row>
    <row r="150" spans="1:10" ht="24.75" x14ac:dyDescent="0.25">
      <c r="A150" s="351"/>
      <c r="B150" s="392">
        <v>4</v>
      </c>
      <c r="C150" s="406" t="str">
        <f t="shared" si="0"/>
        <v>INVESTIGACIÓN OPERATIVA --- NRC 4724</v>
      </c>
      <c r="D150" s="400">
        <v>48</v>
      </c>
      <c r="E150" s="400">
        <f t="shared" si="1"/>
        <v>19.200000000000003</v>
      </c>
      <c r="F150" s="401">
        <f>F149</f>
        <v>20</v>
      </c>
      <c r="G150" s="396">
        <f t="shared" si="3"/>
        <v>0.41666666666666669</v>
      </c>
      <c r="H150" s="403">
        <f>H149</f>
        <v>24</v>
      </c>
      <c r="I150" s="404">
        <f t="shared" si="2"/>
        <v>0.5</v>
      </c>
      <c r="J150" s="399"/>
    </row>
    <row r="151" spans="1:10" ht="24" x14ac:dyDescent="0.25">
      <c r="A151" s="351"/>
      <c r="B151" s="392">
        <v>5</v>
      </c>
      <c r="C151" s="372" t="str">
        <f t="shared" si="0"/>
        <v>GESTIÓN DEL TALENTO HUMANO --- NRC 4723</v>
      </c>
      <c r="D151" s="400">
        <v>48</v>
      </c>
      <c r="E151" s="400">
        <f t="shared" si="1"/>
        <v>19.200000000000003</v>
      </c>
      <c r="F151" s="401">
        <f>F150</f>
        <v>20</v>
      </c>
      <c r="G151" s="396">
        <f t="shared" si="3"/>
        <v>0.41666666666666669</v>
      </c>
      <c r="H151" s="403">
        <f>H150</f>
        <v>24</v>
      </c>
      <c r="I151" s="404">
        <f t="shared" si="2"/>
        <v>0.5</v>
      </c>
      <c r="J151" s="399"/>
    </row>
    <row r="152" spans="1:10" ht="15.75" thickBot="1" x14ac:dyDescent="0.3">
      <c r="A152" s="351"/>
      <c r="B152" s="574">
        <v>6</v>
      </c>
      <c r="C152" s="575" t="str">
        <f t="shared" si="0"/>
        <v>GESTIÓN POR PROCESOS -- NRC - 4713</v>
      </c>
      <c r="D152" s="576">
        <v>48</v>
      </c>
      <c r="E152" s="576">
        <f t="shared" si="1"/>
        <v>19.200000000000003</v>
      </c>
      <c r="F152" s="577">
        <f>F151</f>
        <v>20</v>
      </c>
      <c r="G152" s="396">
        <f t="shared" si="3"/>
        <v>0.41666666666666669</v>
      </c>
      <c r="H152" s="578">
        <f>H151</f>
        <v>24</v>
      </c>
      <c r="I152" s="579">
        <f t="shared" si="2"/>
        <v>0.5</v>
      </c>
      <c r="J152" s="399"/>
    </row>
    <row r="153" spans="1:10" ht="15.75" thickBot="1" x14ac:dyDescent="0.3">
      <c r="A153" s="351"/>
      <c r="B153" s="408"/>
      <c r="C153" s="409"/>
      <c r="D153" s="580">
        <f>SUM(D147:D152)</f>
        <v>288</v>
      </c>
      <c r="E153" s="581">
        <f>SUM(E147:E152)</f>
        <v>115.20000000000002</v>
      </c>
      <c r="F153" s="581">
        <f>SUM(F147:F152)</f>
        <v>120</v>
      </c>
      <c r="G153" s="582">
        <f>AVERAGE(G147:G152)</f>
        <v>0.41666666666666669</v>
      </c>
      <c r="H153" s="581">
        <f>SUM(H147:H152)</f>
        <v>144</v>
      </c>
      <c r="I153" s="582">
        <f>AVERAGE(I147:I152)</f>
        <v>0.5</v>
      </c>
      <c r="J153" s="414"/>
    </row>
    <row r="154" spans="1:10" x14ac:dyDescent="0.25">
      <c r="A154" s="8"/>
      <c r="B154" s="8"/>
      <c r="C154" s="8"/>
      <c r="D154" s="415"/>
      <c r="E154" s="9"/>
      <c r="F154" s="10"/>
      <c r="G154" s="416"/>
      <c r="H154" s="416"/>
      <c r="I154" s="8"/>
      <c r="J154" s="8"/>
    </row>
    <row r="155" spans="1:10" ht="15.75" x14ac:dyDescent="0.25">
      <c r="A155" s="583" t="s">
        <v>129</v>
      </c>
      <c r="B155" s="418"/>
      <c r="C155" s="8"/>
      <c r="D155" s="8"/>
      <c r="E155" s="9"/>
      <c r="F155" s="10"/>
      <c r="G155" s="11"/>
      <c r="H155" s="11"/>
      <c r="I155" s="8"/>
      <c r="J155" s="8"/>
    </row>
    <row r="156" spans="1:10" x14ac:dyDescent="0.25">
      <c r="A156" s="8"/>
      <c r="B156" s="8"/>
      <c r="C156" s="8"/>
      <c r="D156" s="8"/>
      <c r="E156" s="9"/>
      <c r="F156" s="10"/>
      <c r="G156" s="11"/>
      <c r="H156" s="11"/>
      <c r="I156" s="8"/>
      <c r="J156" s="8"/>
    </row>
    <row r="157" spans="1:10" ht="15.75" thickBot="1" x14ac:dyDescent="0.3">
      <c r="A157" s="8"/>
      <c r="B157" s="8"/>
      <c r="C157" s="8"/>
      <c r="D157" s="8"/>
      <c r="E157" s="9"/>
      <c r="F157" s="10"/>
      <c r="G157" s="11"/>
      <c r="H157" s="11"/>
      <c r="I157" s="8"/>
      <c r="J157" s="8"/>
    </row>
    <row r="158" spans="1:10" ht="25.5" thickBot="1" x14ac:dyDescent="0.3">
      <c r="A158" s="8"/>
      <c r="B158" s="8"/>
      <c r="C158" s="419" t="s">
        <v>79</v>
      </c>
      <c r="D158" s="420" t="s">
        <v>80</v>
      </c>
      <c r="E158" s="421"/>
      <c r="F158" s="422" t="s">
        <v>81</v>
      </c>
      <c r="G158" s="422" t="s">
        <v>82</v>
      </c>
      <c r="H158" s="422" t="s">
        <v>83</v>
      </c>
      <c r="I158" s="423" t="s">
        <v>84</v>
      </c>
      <c r="J158" s="418"/>
    </row>
    <row r="159" spans="1:10" ht="15.95" customHeight="1" x14ac:dyDescent="0.25">
      <c r="A159" s="8"/>
      <c r="B159" s="8"/>
      <c r="C159" s="667" t="str">
        <f t="shared" ref="C159:C164" si="4">C147</f>
        <v>CONTROL DE COSTOS -- NRC 4725</v>
      </c>
      <c r="D159" s="425">
        <v>24</v>
      </c>
      <c r="E159" s="426"/>
      <c r="F159" s="425">
        <v>2</v>
      </c>
      <c r="G159" s="425">
        <f t="shared" ref="G159:G164" si="5">D159-F159</f>
        <v>22</v>
      </c>
      <c r="H159" s="425">
        <v>1</v>
      </c>
      <c r="I159" s="427">
        <f>D159/3</f>
        <v>8</v>
      </c>
      <c r="J159" s="418"/>
    </row>
    <row r="160" spans="1:10" ht="15.95" customHeight="1" x14ac:dyDescent="0.25">
      <c r="A160" s="8"/>
      <c r="B160" s="8"/>
      <c r="C160" s="446" t="str">
        <f t="shared" si="4"/>
        <v>MACROECONOMÍA --- NRC - 4722</v>
      </c>
      <c r="D160" s="429">
        <f>D159</f>
        <v>24</v>
      </c>
      <c r="E160" s="430"/>
      <c r="F160" s="429">
        <v>2</v>
      </c>
      <c r="G160" s="429">
        <f t="shared" si="5"/>
        <v>22</v>
      </c>
      <c r="H160" s="429">
        <v>1</v>
      </c>
      <c r="I160" s="431">
        <f>I159</f>
        <v>8</v>
      </c>
      <c r="J160" s="418"/>
    </row>
    <row r="161" spans="1:10" ht="30" customHeight="1" x14ac:dyDescent="0.25">
      <c r="A161" s="8"/>
      <c r="B161" s="8"/>
      <c r="C161" s="432" t="str">
        <f t="shared" si="4"/>
        <v>CULTURA Y COMPORTAMIENTO ORGANZACIONAL  --- NRC 4728</v>
      </c>
      <c r="D161" s="429">
        <f>D160</f>
        <v>24</v>
      </c>
      <c r="E161" s="430"/>
      <c r="F161" s="429">
        <v>2</v>
      </c>
      <c r="G161" s="429">
        <f t="shared" si="5"/>
        <v>22</v>
      </c>
      <c r="H161" s="429">
        <v>1</v>
      </c>
      <c r="I161" s="431">
        <f>I160</f>
        <v>8</v>
      </c>
      <c r="J161" s="418"/>
    </row>
    <row r="162" spans="1:10" ht="15.95" customHeight="1" x14ac:dyDescent="0.25">
      <c r="A162" s="8"/>
      <c r="B162" s="8"/>
      <c r="C162" s="668" t="str">
        <f t="shared" si="4"/>
        <v>INVESTIGACIÓN OPERATIVA --- NRC 4724</v>
      </c>
      <c r="D162" s="429">
        <f>D161</f>
        <v>24</v>
      </c>
      <c r="E162" s="430"/>
      <c r="F162" s="429">
        <v>2</v>
      </c>
      <c r="G162" s="429">
        <f t="shared" si="5"/>
        <v>22</v>
      </c>
      <c r="H162" s="429">
        <v>1</v>
      </c>
      <c r="I162" s="431">
        <f>I161</f>
        <v>8</v>
      </c>
      <c r="J162" s="418"/>
    </row>
    <row r="163" spans="1:10" ht="15.95" customHeight="1" x14ac:dyDescent="0.25">
      <c r="A163" s="8"/>
      <c r="B163" s="8"/>
      <c r="C163" s="669" t="str">
        <f t="shared" si="4"/>
        <v>GESTIÓN DEL TALENTO HUMANO --- NRC 4723</v>
      </c>
      <c r="D163" s="429">
        <f>D162</f>
        <v>24</v>
      </c>
      <c r="E163" s="430"/>
      <c r="F163" s="429">
        <v>2</v>
      </c>
      <c r="G163" s="429">
        <f t="shared" si="5"/>
        <v>22</v>
      </c>
      <c r="H163" s="429">
        <v>1</v>
      </c>
      <c r="I163" s="431">
        <f>I162</f>
        <v>8</v>
      </c>
      <c r="J163" s="418"/>
    </row>
    <row r="164" spans="1:10" ht="15.95" customHeight="1" thickBot="1" x14ac:dyDescent="0.3">
      <c r="A164" s="8"/>
      <c r="B164" s="8"/>
      <c r="C164" s="587" t="str">
        <f t="shared" si="4"/>
        <v>GESTIÓN POR PROCESOS -- NRC - 4713</v>
      </c>
      <c r="D164" s="436">
        <f>D163</f>
        <v>24</v>
      </c>
      <c r="E164" s="437"/>
      <c r="F164" s="436">
        <v>2</v>
      </c>
      <c r="G164" s="436">
        <f t="shared" si="5"/>
        <v>22</v>
      </c>
      <c r="H164" s="436">
        <v>1</v>
      </c>
      <c r="I164" s="438">
        <f>I163</f>
        <v>8</v>
      </c>
      <c r="J164" s="418"/>
    </row>
    <row r="165" spans="1:10" x14ac:dyDescent="0.25">
      <c r="A165" s="418"/>
      <c r="B165" s="418"/>
      <c r="C165" s="418"/>
      <c r="D165" s="418"/>
      <c r="E165" s="439"/>
      <c r="F165" s="418"/>
      <c r="G165" s="418"/>
      <c r="H165" s="418"/>
      <c r="I165" s="418"/>
      <c r="J165" s="418"/>
    </row>
    <row r="166" spans="1:10" x14ac:dyDescent="0.25">
      <c r="A166" s="8"/>
      <c r="B166" s="8"/>
      <c r="C166" s="418"/>
      <c r="D166" s="418"/>
      <c r="E166" s="439"/>
      <c r="F166" s="418"/>
      <c r="G166" s="418"/>
      <c r="H166" s="418"/>
      <c r="I166" s="418"/>
      <c r="J166" s="418"/>
    </row>
    <row r="167" spans="1:10" x14ac:dyDescent="0.25">
      <c r="A167" s="8"/>
      <c r="B167" s="8"/>
      <c r="C167" s="8" t="s">
        <v>85</v>
      </c>
      <c r="D167" s="8"/>
      <c r="E167" s="9"/>
      <c r="F167" s="10"/>
      <c r="G167" s="11"/>
      <c r="H167" s="11"/>
      <c r="I167" s="8"/>
      <c r="J167" s="8"/>
    </row>
    <row r="168" spans="1:10" x14ac:dyDescent="0.25">
      <c r="A168" s="8"/>
      <c r="B168" s="8"/>
      <c r="C168" s="383" t="s">
        <v>86</v>
      </c>
      <c r="D168" s="8"/>
      <c r="E168" s="9"/>
      <c r="F168" s="10"/>
      <c r="G168" s="11"/>
      <c r="H168" s="11"/>
      <c r="I168" s="8"/>
      <c r="J168" s="8"/>
    </row>
  </sheetData>
  <mergeCells count="132">
    <mergeCell ref="C135:J135"/>
    <mergeCell ref="A144:C144"/>
    <mergeCell ref="A124:J124"/>
    <mergeCell ref="A125:A131"/>
    <mergeCell ref="B125:B127"/>
    <mergeCell ref="C125:C127"/>
    <mergeCell ref="D125:D127"/>
    <mergeCell ref="B128:B129"/>
    <mergeCell ref="C128:C129"/>
    <mergeCell ref="D128:D131"/>
    <mergeCell ref="B130:B131"/>
    <mergeCell ref="C130:C131"/>
    <mergeCell ref="A116:J116"/>
    <mergeCell ref="A117:A123"/>
    <mergeCell ref="B117:B119"/>
    <mergeCell ref="D117:D119"/>
    <mergeCell ref="B120:B121"/>
    <mergeCell ref="C120:C121"/>
    <mergeCell ref="D120:D123"/>
    <mergeCell ref="B122:B123"/>
    <mergeCell ref="C122:C123"/>
    <mergeCell ref="A110:J110"/>
    <mergeCell ref="A111:A115"/>
    <mergeCell ref="B111:B113"/>
    <mergeCell ref="C111:C113"/>
    <mergeCell ref="D111:D113"/>
    <mergeCell ref="D114:D115"/>
    <mergeCell ref="A99:J99"/>
    <mergeCell ref="A100:A109"/>
    <mergeCell ref="B100:B103"/>
    <mergeCell ref="C100:C103"/>
    <mergeCell ref="D100:D103"/>
    <mergeCell ref="B104:B106"/>
    <mergeCell ref="C104:C106"/>
    <mergeCell ref="D104:D109"/>
    <mergeCell ref="B107:B109"/>
    <mergeCell ref="C107:C109"/>
    <mergeCell ref="C88:C89"/>
    <mergeCell ref="A93:J93"/>
    <mergeCell ref="A94:A98"/>
    <mergeCell ref="B94:B96"/>
    <mergeCell ref="C94:C96"/>
    <mergeCell ref="D94:D96"/>
    <mergeCell ref="D97:D98"/>
    <mergeCell ref="B81:J81"/>
    <mergeCell ref="A82:J82"/>
    <mergeCell ref="A83:A89"/>
    <mergeCell ref="B83:B85"/>
    <mergeCell ref="C83:C85"/>
    <mergeCell ref="D83:D85"/>
    <mergeCell ref="B86:B87"/>
    <mergeCell ref="C86:C87"/>
    <mergeCell ref="D86:D89"/>
    <mergeCell ref="B88:B89"/>
    <mergeCell ref="A74:J74"/>
    <mergeCell ref="A75:A79"/>
    <mergeCell ref="B75:B77"/>
    <mergeCell ref="C75:C77"/>
    <mergeCell ref="D75:D77"/>
    <mergeCell ref="D78:D79"/>
    <mergeCell ref="A68:A72"/>
    <mergeCell ref="B68:B70"/>
    <mergeCell ref="C68:C70"/>
    <mergeCell ref="D68:D70"/>
    <mergeCell ref="D71:D72"/>
    <mergeCell ref="A73:J73"/>
    <mergeCell ref="A57:J57"/>
    <mergeCell ref="A58:A64"/>
    <mergeCell ref="B58:B60"/>
    <mergeCell ref="C58:C60"/>
    <mergeCell ref="D58:D60"/>
    <mergeCell ref="B61:B62"/>
    <mergeCell ref="C61:C62"/>
    <mergeCell ref="D61:D64"/>
    <mergeCell ref="B63:B64"/>
    <mergeCell ref="C63:C64"/>
    <mergeCell ref="A49:J49"/>
    <mergeCell ref="A50:A56"/>
    <mergeCell ref="B50:B52"/>
    <mergeCell ref="D50:D52"/>
    <mergeCell ref="B53:B54"/>
    <mergeCell ref="C53:C54"/>
    <mergeCell ref="D53:D56"/>
    <mergeCell ref="B55:B56"/>
    <mergeCell ref="C55:C56"/>
    <mergeCell ref="A43:J43"/>
    <mergeCell ref="A44:A48"/>
    <mergeCell ref="B44:B46"/>
    <mergeCell ref="C44:C46"/>
    <mergeCell ref="D44:D46"/>
    <mergeCell ref="D47:D48"/>
    <mergeCell ref="A32:J32"/>
    <mergeCell ref="A33:A42"/>
    <mergeCell ref="B33:B36"/>
    <mergeCell ref="C33:C36"/>
    <mergeCell ref="D33:D36"/>
    <mergeCell ref="B37:B39"/>
    <mergeCell ref="C37:C39"/>
    <mergeCell ref="D37:D42"/>
    <mergeCell ref="B40:B42"/>
    <mergeCell ref="C40:C42"/>
    <mergeCell ref="A26:J26"/>
    <mergeCell ref="A27:A31"/>
    <mergeCell ref="B27:B29"/>
    <mergeCell ref="C27:C29"/>
    <mergeCell ref="D27:D29"/>
    <mergeCell ref="D30:D31"/>
    <mergeCell ref="A18:J18"/>
    <mergeCell ref="A19:A25"/>
    <mergeCell ref="B19:B21"/>
    <mergeCell ref="C19:C21"/>
    <mergeCell ref="D19:D21"/>
    <mergeCell ref="B22:B23"/>
    <mergeCell ref="C22:C23"/>
    <mergeCell ref="D22:D25"/>
    <mergeCell ref="B24:B25"/>
    <mergeCell ref="C24:C25"/>
    <mergeCell ref="A11:J11"/>
    <mergeCell ref="A12:J12"/>
    <mergeCell ref="A13:A17"/>
    <mergeCell ref="B13:B15"/>
    <mergeCell ref="C13:C15"/>
    <mergeCell ref="D13:D15"/>
    <mergeCell ref="D16:D17"/>
    <mergeCell ref="A1:J1"/>
    <mergeCell ref="A2:J2"/>
    <mergeCell ref="A3:J3"/>
    <mergeCell ref="A6:A10"/>
    <mergeCell ref="B6:B8"/>
    <mergeCell ref="C6:C8"/>
    <mergeCell ref="D6:D8"/>
    <mergeCell ref="D9:D10"/>
  </mergeCells>
  <pageMargins left="0.25" right="0.25" top="0.75" bottom="0.75" header="0.3" footer="0.3"/>
  <pageSetup paperSize="9" scale="4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Semi_1er Nivel</vt:lpstr>
      <vt:lpstr>Semi_2do Nivel</vt:lpstr>
      <vt:lpstr>Semi 3er NIVEL</vt:lpstr>
      <vt:lpstr>Semi 4to 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2022-08-10T16:38:18Z</dcterms:created>
  <dcterms:modified xsi:type="dcterms:W3CDTF">2022-08-10T16:39:30Z</dcterms:modified>
</cp:coreProperties>
</file>