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Carpetas Acceso Informacion\Direcccion EAE\1PO2023\Información Programación 1PO2023_Docentes_EAE\NRC_por _cursos_individuales\"/>
    </mc:Choice>
  </mc:AlternateContent>
  <xr:revisionPtr revIDLastSave="0" documentId="13_ncr:1_{B6B547A1-D1F0-47AB-A351-0C0CDB6371BD}" xr6:coauthVersionLast="47" xr6:coauthVersionMax="47" xr10:uidLastSave="{00000000-0000-0000-0000-000000000000}"/>
  <bookViews>
    <workbookView xWindow="-120" yWindow="-120" windowWidth="20730" windowHeight="11160" tabRatio="871" activeTab="4" xr2:uid="{00000000-000D-0000-FFFF-FFFF00000000}"/>
  </bookViews>
  <sheets>
    <sheet name="SEMI 1NIVEL1PO2023" sheetId="76" r:id="rId1"/>
    <sheet name="SEMI 2NIVEL1PO2023" sheetId="77" r:id="rId2"/>
    <sheet name="SEMI 3NIVEL1PO2023" sheetId="78" r:id="rId3"/>
    <sheet name="SEMI 4NIVEL1PO2023" sheetId="79" r:id="rId4"/>
    <sheet name="SEMI 5NIVEL1PO2023" sheetId="80" r:id="rId5"/>
  </sheets>
  <externalReferences>
    <externalReference r:id="rId6"/>
  </externalReferences>
  <definedNames>
    <definedName name="_xlnm._FilterDatabase" localSheetId="0" hidden="1">'SEMI 1NIVEL1PO2023'!$A$7:$K$13</definedName>
    <definedName name="_xlnm._FilterDatabase" localSheetId="1" hidden="1">'SEMI 2NIVEL1PO2023'!$A$7:$K$13</definedName>
    <definedName name="_xlnm._FilterDatabase" localSheetId="2" hidden="1">'SEMI 3NIVEL1PO2023'!$A$7:$K$13</definedName>
    <definedName name="_xlnm._FilterDatabase" localSheetId="3" hidden="1">'SEMI 4NIVEL1PO2023'!$A$7:$K$13</definedName>
    <definedName name="_xlnm._FilterDatabase" localSheetId="4" hidden="1">'SEMI 5NIVEL1PO2023'!$A$7:$K$13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2" i="76" l="1"/>
  <c r="C166" i="76"/>
  <c r="C178" i="76" s="1"/>
  <c r="C161" i="76"/>
  <c r="C171" i="76" s="1"/>
  <c r="C160" i="76"/>
  <c r="C170" i="76" s="1"/>
  <c r="C182" i="76" s="1"/>
  <c r="C159" i="76"/>
  <c r="C169" i="76" s="1"/>
  <c r="C158" i="76"/>
  <c r="C168" i="76" s="1"/>
  <c r="C157" i="76"/>
  <c r="C167" i="76" s="1"/>
  <c r="H156" i="76"/>
  <c r="C156" i="76"/>
  <c r="H150" i="76"/>
  <c r="G150" i="76" s="1"/>
  <c r="H149" i="76"/>
  <c r="J148" i="76"/>
  <c r="H147" i="76"/>
  <c r="H146" i="76"/>
  <c r="H145" i="76"/>
  <c r="H144" i="76"/>
  <c r="H143" i="76"/>
  <c r="G144" i="76" s="1"/>
  <c r="J142" i="76"/>
  <c r="H141" i="76"/>
  <c r="H139" i="76"/>
  <c r="G139" i="76" s="1"/>
  <c r="H138" i="76"/>
  <c r="J137" i="76"/>
  <c r="H136" i="76"/>
  <c r="H135" i="76"/>
  <c r="H134" i="76"/>
  <c r="G136" i="76" s="1"/>
  <c r="H133" i="76"/>
  <c r="H132" i="76"/>
  <c r="J131" i="76"/>
  <c r="H130" i="76"/>
  <c r="H128" i="76"/>
  <c r="G128" i="76" s="1"/>
  <c r="J127" i="76"/>
  <c r="H126" i="76"/>
  <c r="G126" i="76" s="1"/>
  <c r="H125" i="76"/>
  <c r="J124" i="76"/>
  <c r="H123" i="76"/>
  <c r="G125" i="76" s="1"/>
  <c r="H121" i="76"/>
  <c r="G121" i="76" s="1"/>
  <c r="H120" i="76"/>
  <c r="J119" i="76"/>
  <c r="H118" i="76"/>
  <c r="H117" i="76"/>
  <c r="H116" i="76"/>
  <c r="H115" i="76"/>
  <c r="G115" i="76" s="1"/>
  <c r="H114" i="76"/>
  <c r="J113" i="76"/>
  <c r="H112" i="76"/>
  <c r="H110" i="76"/>
  <c r="G110" i="76" s="1"/>
  <c r="J109" i="76"/>
  <c r="H108" i="76"/>
  <c r="G108" i="76" s="1"/>
  <c r="H107" i="76"/>
  <c r="J106" i="76"/>
  <c r="H105" i="76"/>
  <c r="H103" i="76"/>
  <c r="H102" i="76"/>
  <c r="J101" i="76"/>
  <c r="H100" i="76"/>
  <c r="H99" i="76"/>
  <c r="G100" i="76" s="1"/>
  <c r="H98" i="76"/>
  <c r="J97" i="76"/>
  <c r="H96" i="76"/>
  <c r="G98" i="76" s="1"/>
  <c r="H94" i="76"/>
  <c r="G94" i="76"/>
  <c r="C94" i="76"/>
  <c r="C102" i="76" s="1"/>
  <c r="C110" i="76" s="1"/>
  <c r="C120" i="76" s="1"/>
  <c r="C128" i="76" s="1"/>
  <c r="C138" i="76" s="1"/>
  <c r="C149" i="76" s="1"/>
  <c r="J93" i="76"/>
  <c r="H92" i="76"/>
  <c r="G92" i="76"/>
  <c r="C92" i="76"/>
  <c r="C99" i="76" s="1"/>
  <c r="H91" i="76"/>
  <c r="J90" i="76"/>
  <c r="H89" i="76"/>
  <c r="G91" i="76" s="1"/>
  <c r="C89" i="76"/>
  <c r="C96" i="76" s="1"/>
  <c r="C105" i="76" s="1"/>
  <c r="C112" i="76" s="1"/>
  <c r="C123" i="76" s="1"/>
  <c r="C130" i="76" s="1"/>
  <c r="C141" i="76" s="1"/>
  <c r="H87" i="76"/>
  <c r="G87" i="76" s="1"/>
  <c r="F87" i="76" s="1"/>
  <c r="B87" i="76"/>
  <c r="B94" i="76" s="1"/>
  <c r="J86" i="76"/>
  <c r="H85" i="76"/>
  <c r="G85" i="76" s="1"/>
  <c r="F85" i="76" s="1"/>
  <c r="B85" i="76"/>
  <c r="B92" i="76" s="1"/>
  <c r="B99" i="76" s="1"/>
  <c r="B108" i="76" s="1"/>
  <c r="B116" i="76" s="1"/>
  <c r="B126" i="76" s="1"/>
  <c r="B134" i="76" s="1"/>
  <c r="B145" i="76" s="1"/>
  <c r="H84" i="76"/>
  <c r="G84" i="76"/>
  <c r="F84" i="76" s="1"/>
  <c r="J83" i="76"/>
  <c r="H82" i="76"/>
  <c r="B82" i="76"/>
  <c r="B89" i="76" s="1"/>
  <c r="B96" i="76" s="1"/>
  <c r="B105" i="76" s="1"/>
  <c r="B112" i="76" s="1"/>
  <c r="B123" i="76" s="1"/>
  <c r="B130" i="76" s="1"/>
  <c r="B141" i="76" s="1"/>
  <c r="H78" i="76"/>
  <c r="G78" i="76" s="1"/>
  <c r="H77" i="76"/>
  <c r="J76" i="76"/>
  <c r="H75" i="76"/>
  <c r="H74" i="76"/>
  <c r="H73" i="76"/>
  <c r="E73" i="76"/>
  <c r="E77" i="76" s="1"/>
  <c r="H72" i="76"/>
  <c r="H71" i="76"/>
  <c r="J70" i="76"/>
  <c r="H69" i="76"/>
  <c r="E69" i="76"/>
  <c r="I156" i="76" s="1"/>
  <c r="H67" i="76"/>
  <c r="H66" i="76"/>
  <c r="G67" i="76" s="1"/>
  <c r="E66" i="76"/>
  <c r="J65" i="76"/>
  <c r="H64" i="76"/>
  <c r="H63" i="76"/>
  <c r="H62" i="76"/>
  <c r="E62" i="76"/>
  <c r="H158" i="76" s="1"/>
  <c r="H61" i="76"/>
  <c r="H60" i="76"/>
  <c r="J59" i="76"/>
  <c r="H58" i="76"/>
  <c r="H54" i="76"/>
  <c r="G54" i="76" s="1"/>
  <c r="J53" i="76"/>
  <c r="H52" i="76"/>
  <c r="G52" i="76" s="1"/>
  <c r="H51" i="76"/>
  <c r="J50" i="76"/>
  <c r="H49" i="76"/>
  <c r="G51" i="76" s="1"/>
  <c r="H47" i="76"/>
  <c r="H46" i="76"/>
  <c r="J45" i="76"/>
  <c r="H44" i="76"/>
  <c r="H43" i="76"/>
  <c r="G44" i="76" s="1"/>
  <c r="H42" i="76"/>
  <c r="H41" i="76"/>
  <c r="G41" i="76"/>
  <c r="H40" i="76"/>
  <c r="J39" i="76"/>
  <c r="H38" i="76"/>
  <c r="H36" i="76"/>
  <c r="G36" i="76" s="1"/>
  <c r="J35" i="76"/>
  <c r="H34" i="76"/>
  <c r="G34" i="76" s="1"/>
  <c r="H33" i="76"/>
  <c r="J32" i="76"/>
  <c r="H31" i="76"/>
  <c r="H29" i="76"/>
  <c r="H28" i="76"/>
  <c r="G29" i="76" s="1"/>
  <c r="J27" i="76"/>
  <c r="H26" i="76"/>
  <c r="G26" i="76"/>
  <c r="H25" i="76"/>
  <c r="H24" i="76"/>
  <c r="G24" i="76" s="1"/>
  <c r="J23" i="76"/>
  <c r="H22" i="76"/>
  <c r="H20" i="76"/>
  <c r="G20" i="76" s="1"/>
  <c r="F20" i="76" s="1"/>
  <c r="C20" i="76"/>
  <c r="C28" i="76" s="1"/>
  <c r="C36" i="76" s="1"/>
  <c r="C46" i="76" s="1"/>
  <c r="C54" i="76" s="1"/>
  <c r="C66" i="76" s="1"/>
  <c r="C77" i="76" s="1"/>
  <c r="J19" i="76"/>
  <c r="H18" i="76"/>
  <c r="G18" i="76" s="1"/>
  <c r="F18" i="76" s="1"/>
  <c r="C18" i="76"/>
  <c r="C25" i="76" s="1"/>
  <c r="C34" i="76" s="1"/>
  <c r="C42" i="76" s="1"/>
  <c r="C52" i="76" s="1"/>
  <c r="C62" i="76" s="1"/>
  <c r="C73" i="76" s="1"/>
  <c r="H17" i="76"/>
  <c r="J16" i="76"/>
  <c r="H15" i="76"/>
  <c r="G17" i="76" s="1"/>
  <c r="F17" i="76" s="1"/>
  <c r="E15" i="76"/>
  <c r="E18" i="76" s="1"/>
  <c r="C15" i="76"/>
  <c r="C69" i="76" s="1"/>
  <c r="B15" i="76"/>
  <c r="B22" i="76" s="1"/>
  <c r="B31" i="76" s="1"/>
  <c r="B38" i="76" s="1"/>
  <c r="B49" i="76" s="1"/>
  <c r="B58" i="76" s="1"/>
  <c r="B69" i="76" s="1"/>
  <c r="H13" i="76"/>
  <c r="G13" i="76"/>
  <c r="F13" i="76" s="1"/>
  <c r="B13" i="76"/>
  <c r="B20" i="76" s="1"/>
  <c r="B28" i="76" s="1"/>
  <c r="B36" i="76" s="1"/>
  <c r="B46" i="76" s="1"/>
  <c r="B54" i="76" s="1"/>
  <c r="B66" i="76" s="1"/>
  <c r="B77" i="76" s="1"/>
  <c r="J12" i="76"/>
  <c r="H11" i="76"/>
  <c r="G11" i="76" s="1"/>
  <c r="F11" i="76" s="1"/>
  <c r="E11" i="76"/>
  <c r="E13" i="76" s="1"/>
  <c r="B11" i="76"/>
  <c r="B18" i="76" s="1"/>
  <c r="B25" i="76" s="1"/>
  <c r="B34" i="76" s="1"/>
  <c r="B42" i="76" s="1"/>
  <c r="B52" i="76" s="1"/>
  <c r="H10" i="76"/>
  <c r="J9" i="76"/>
  <c r="H8" i="76"/>
  <c r="G10" i="76" s="1"/>
  <c r="F10" i="76" s="1"/>
  <c r="B8" i="76"/>
  <c r="G179" i="80"/>
  <c r="C178" i="80"/>
  <c r="E178" i="80" s="1"/>
  <c r="F178" i="80" s="1"/>
  <c r="H178" i="80" s="1"/>
  <c r="E177" i="80"/>
  <c r="F177" i="80" s="1"/>
  <c r="H177" i="80" s="1"/>
  <c r="C177" i="80"/>
  <c r="C189" i="80" s="1"/>
  <c r="C176" i="80"/>
  <c r="E176" i="80" s="1"/>
  <c r="F176" i="80" s="1"/>
  <c r="H176" i="80" s="1"/>
  <c r="C175" i="80"/>
  <c r="E175" i="80" s="1"/>
  <c r="F175" i="80" s="1"/>
  <c r="H175" i="80" s="1"/>
  <c r="C174" i="80"/>
  <c r="C186" i="80" s="1"/>
  <c r="C173" i="80"/>
  <c r="C185" i="80" s="1"/>
  <c r="H163" i="80"/>
  <c r="H157" i="80"/>
  <c r="H156" i="80"/>
  <c r="H155" i="80"/>
  <c r="G157" i="80" s="1"/>
  <c r="J154" i="80"/>
  <c r="H153" i="80"/>
  <c r="H152" i="80"/>
  <c r="H151" i="80"/>
  <c r="G153" i="80" s="1"/>
  <c r="H150" i="80"/>
  <c r="H149" i="80"/>
  <c r="J148" i="80"/>
  <c r="H147" i="80"/>
  <c r="G150" i="80" s="1"/>
  <c r="H145" i="80"/>
  <c r="H144" i="80"/>
  <c r="H143" i="80"/>
  <c r="G145" i="80" s="1"/>
  <c r="J142" i="80"/>
  <c r="H141" i="80"/>
  <c r="H140" i="80"/>
  <c r="H139" i="80"/>
  <c r="G141" i="80" s="1"/>
  <c r="H138" i="80"/>
  <c r="H137" i="80"/>
  <c r="J136" i="80"/>
  <c r="H135" i="80"/>
  <c r="H133" i="80"/>
  <c r="G133" i="80" s="1"/>
  <c r="J132" i="80"/>
  <c r="H131" i="80"/>
  <c r="G131" i="80" s="1"/>
  <c r="H130" i="80"/>
  <c r="G130" i="80"/>
  <c r="J129" i="80"/>
  <c r="H128" i="80"/>
  <c r="H126" i="80"/>
  <c r="H125" i="80"/>
  <c r="H124" i="80"/>
  <c r="J123" i="80"/>
  <c r="H122" i="80"/>
  <c r="H121" i="80"/>
  <c r="G122" i="80" s="1"/>
  <c r="H120" i="80"/>
  <c r="H119" i="80"/>
  <c r="H118" i="80"/>
  <c r="J117" i="80"/>
  <c r="H116" i="80"/>
  <c r="H114" i="80"/>
  <c r="G114" i="80"/>
  <c r="J113" i="80"/>
  <c r="H112" i="80"/>
  <c r="G112" i="80" s="1"/>
  <c r="H111" i="80"/>
  <c r="J110" i="80"/>
  <c r="H109" i="80"/>
  <c r="H107" i="80"/>
  <c r="H106" i="80"/>
  <c r="G107" i="80" s="1"/>
  <c r="J105" i="80"/>
  <c r="H104" i="80"/>
  <c r="H103" i="80"/>
  <c r="G104" i="80" s="1"/>
  <c r="H102" i="80"/>
  <c r="J101" i="80"/>
  <c r="H100" i="80"/>
  <c r="H98" i="80"/>
  <c r="G98" i="80"/>
  <c r="F98" i="80" s="1"/>
  <c r="J97" i="80"/>
  <c r="H96" i="80"/>
  <c r="G96" i="80" s="1"/>
  <c r="B96" i="80"/>
  <c r="B103" i="80" s="1"/>
  <c r="B112" i="80" s="1"/>
  <c r="B120" i="80" s="1"/>
  <c r="B131" i="80" s="1"/>
  <c r="B139" i="80" s="1"/>
  <c r="B151" i="80" s="1"/>
  <c r="H95" i="80"/>
  <c r="J94" i="80"/>
  <c r="H93" i="80"/>
  <c r="G95" i="80" s="1"/>
  <c r="H91" i="80"/>
  <c r="G91" i="80" s="1"/>
  <c r="F91" i="80" s="1"/>
  <c r="C91" i="80"/>
  <c r="C98" i="80" s="1"/>
  <c r="C106" i="80" s="1"/>
  <c r="C114" i="80" s="1"/>
  <c r="C124" i="80" s="1"/>
  <c r="C133" i="80" s="1"/>
  <c r="C143" i="80" s="1"/>
  <c r="C155" i="80" s="1"/>
  <c r="B91" i="80"/>
  <c r="B98" i="80" s="1"/>
  <c r="B155" i="80" s="1"/>
  <c r="J90" i="80"/>
  <c r="H89" i="80"/>
  <c r="G89" i="80" s="1"/>
  <c r="F89" i="80" s="1"/>
  <c r="C89" i="80"/>
  <c r="C96" i="80" s="1"/>
  <c r="C103" i="80" s="1"/>
  <c r="B89" i="80"/>
  <c r="H88" i="80"/>
  <c r="J87" i="80"/>
  <c r="H86" i="80"/>
  <c r="E86" i="80"/>
  <c r="E89" i="80" s="1"/>
  <c r="E91" i="80" s="1"/>
  <c r="C86" i="80"/>
  <c r="C93" i="80" s="1"/>
  <c r="C100" i="80" s="1"/>
  <c r="C109" i="80" s="1"/>
  <c r="C116" i="80" s="1"/>
  <c r="C128" i="80" s="1"/>
  <c r="C135" i="80" s="1"/>
  <c r="C147" i="80" s="1"/>
  <c r="B86" i="80"/>
  <c r="B93" i="80" s="1"/>
  <c r="B100" i="80" s="1"/>
  <c r="B109" i="80" s="1"/>
  <c r="B116" i="80" s="1"/>
  <c r="B128" i="80" s="1"/>
  <c r="B135" i="80" s="1"/>
  <c r="B147" i="80" s="1"/>
  <c r="H82" i="80"/>
  <c r="H81" i="80"/>
  <c r="H80" i="80"/>
  <c r="J79" i="80"/>
  <c r="H78" i="80"/>
  <c r="H77" i="80"/>
  <c r="H76" i="80"/>
  <c r="H75" i="80"/>
  <c r="H74" i="80"/>
  <c r="J73" i="80"/>
  <c r="H72" i="80"/>
  <c r="E72" i="80"/>
  <c r="I163" i="80" s="1"/>
  <c r="H70" i="80"/>
  <c r="G70" i="80"/>
  <c r="H69" i="80"/>
  <c r="H68" i="80"/>
  <c r="J67" i="80"/>
  <c r="H66" i="80"/>
  <c r="H65" i="80"/>
  <c r="H64" i="80"/>
  <c r="E64" i="80"/>
  <c r="H164" i="80" s="1"/>
  <c r="H63" i="80"/>
  <c r="H62" i="80"/>
  <c r="J61" i="80"/>
  <c r="H60" i="80"/>
  <c r="H56" i="80"/>
  <c r="G56" i="80" s="1"/>
  <c r="J55" i="80"/>
  <c r="H54" i="80"/>
  <c r="G54" i="80" s="1"/>
  <c r="H53" i="80"/>
  <c r="J52" i="80"/>
  <c r="H51" i="80"/>
  <c r="G49" i="80"/>
  <c r="J46" i="80"/>
  <c r="H45" i="80"/>
  <c r="H44" i="80"/>
  <c r="G45" i="80" s="1"/>
  <c r="H43" i="80"/>
  <c r="H42" i="80"/>
  <c r="G42" i="80"/>
  <c r="H41" i="80"/>
  <c r="J40" i="80"/>
  <c r="H39" i="80"/>
  <c r="H37" i="80"/>
  <c r="G37" i="80" s="1"/>
  <c r="J36" i="80"/>
  <c r="H35" i="80"/>
  <c r="G35" i="80" s="1"/>
  <c r="H34" i="80"/>
  <c r="J33" i="80"/>
  <c r="H32" i="80"/>
  <c r="G34" i="80" s="1"/>
  <c r="H30" i="80"/>
  <c r="H29" i="80"/>
  <c r="H28" i="80"/>
  <c r="J27" i="80"/>
  <c r="H26" i="80"/>
  <c r="G26" i="80" s="1"/>
  <c r="H25" i="80"/>
  <c r="H24" i="80"/>
  <c r="J23" i="80"/>
  <c r="H22" i="80"/>
  <c r="H20" i="80"/>
  <c r="G20" i="80" s="1"/>
  <c r="J19" i="80"/>
  <c r="H18" i="80"/>
  <c r="G18" i="80" s="1"/>
  <c r="B18" i="80"/>
  <c r="B25" i="80" s="1"/>
  <c r="B35" i="80" s="1"/>
  <c r="B43" i="80" s="1"/>
  <c r="B54" i="80" s="1"/>
  <c r="H17" i="80"/>
  <c r="J16" i="80"/>
  <c r="H15" i="80"/>
  <c r="E15" i="80"/>
  <c r="E22" i="80" s="1"/>
  <c r="H13" i="80"/>
  <c r="G13" i="80" s="1"/>
  <c r="F13" i="80" s="1"/>
  <c r="C13" i="80"/>
  <c r="C20" i="80" s="1"/>
  <c r="C28" i="80" s="1"/>
  <c r="C37" i="80" s="1"/>
  <c r="C47" i="80" s="1"/>
  <c r="C56" i="80" s="1"/>
  <c r="C68" i="80" s="1"/>
  <c r="C80" i="80" s="1"/>
  <c r="B13" i="80"/>
  <c r="B20" i="80" s="1"/>
  <c r="B28" i="80" s="1"/>
  <c r="B37" i="80" s="1"/>
  <c r="B47" i="80" s="1"/>
  <c r="B56" i="80" s="1"/>
  <c r="B68" i="80" s="1"/>
  <c r="B80" i="80" s="1"/>
  <c r="J12" i="80"/>
  <c r="H11" i="80"/>
  <c r="G11" i="80" s="1"/>
  <c r="F11" i="80" s="1"/>
  <c r="E11" i="80"/>
  <c r="E13" i="80" s="1"/>
  <c r="C11" i="80"/>
  <c r="C18" i="80" s="1"/>
  <c r="C25" i="80" s="1"/>
  <c r="C35" i="80" s="1"/>
  <c r="C43" i="80" s="1"/>
  <c r="C54" i="80" s="1"/>
  <c r="C64" i="80" s="1"/>
  <c r="C76" i="80" s="1"/>
  <c r="B11" i="80"/>
  <c r="H10" i="80"/>
  <c r="J9" i="80"/>
  <c r="H8" i="80"/>
  <c r="G10" i="80" s="1"/>
  <c r="F10" i="80" s="1"/>
  <c r="C8" i="80"/>
  <c r="C15" i="80" s="1"/>
  <c r="B8" i="80"/>
  <c r="B15" i="80" s="1"/>
  <c r="B22" i="80" s="1"/>
  <c r="B32" i="80" s="1"/>
  <c r="B39" i="80" s="1"/>
  <c r="B51" i="80" s="1"/>
  <c r="B60" i="80" s="1"/>
  <c r="B72" i="80" s="1"/>
  <c r="G179" i="79"/>
  <c r="C178" i="79"/>
  <c r="E178" i="79" s="1"/>
  <c r="F178" i="79" s="1"/>
  <c r="H178" i="79" s="1"/>
  <c r="C177" i="79"/>
  <c r="C189" i="79" s="1"/>
  <c r="C176" i="79"/>
  <c r="E176" i="79" s="1"/>
  <c r="F176" i="79" s="1"/>
  <c r="H176" i="79" s="1"/>
  <c r="C175" i="79"/>
  <c r="E175" i="79" s="1"/>
  <c r="F175" i="79" s="1"/>
  <c r="H175" i="79" s="1"/>
  <c r="C174" i="79"/>
  <c r="C186" i="79" s="1"/>
  <c r="C173" i="79"/>
  <c r="C185" i="79" s="1"/>
  <c r="H163" i="79"/>
  <c r="H157" i="79"/>
  <c r="G157" i="79"/>
  <c r="H156" i="79"/>
  <c r="H155" i="79"/>
  <c r="J154" i="79"/>
  <c r="H153" i="79"/>
  <c r="G153" i="79"/>
  <c r="H152" i="79"/>
  <c r="H151" i="79"/>
  <c r="H150" i="79"/>
  <c r="H149" i="79"/>
  <c r="J148" i="79"/>
  <c r="H147" i="79"/>
  <c r="H145" i="79"/>
  <c r="H144" i="79"/>
  <c r="H143" i="79"/>
  <c r="J142" i="79"/>
  <c r="H141" i="79"/>
  <c r="H140" i="79"/>
  <c r="H139" i="79"/>
  <c r="H138" i="79"/>
  <c r="H137" i="79"/>
  <c r="J136" i="79"/>
  <c r="H135" i="79"/>
  <c r="H133" i="79"/>
  <c r="G133" i="79"/>
  <c r="J132" i="79"/>
  <c r="H131" i="79"/>
  <c r="G131" i="79"/>
  <c r="H130" i="79"/>
  <c r="G130" i="79" s="1"/>
  <c r="J129" i="79"/>
  <c r="H128" i="79"/>
  <c r="H126" i="79"/>
  <c r="H125" i="79"/>
  <c r="H124" i="79"/>
  <c r="J123" i="79"/>
  <c r="H122" i="79"/>
  <c r="H121" i="79"/>
  <c r="H120" i="79"/>
  <c r="H119" i="79"/>
  <c r="H118" i="79"/>
  <c r="G119" i="79" s="1"/>
  <c r="J117" i="79"/>
  <c r="H116" i="79"/>
  <c r="H114" i="79"/>
  <c r="G114" i="79" s="1"/>
  <c r="J113" i="79"/>
  <c r="H112" i="79"/>
  <c r="G112" i="79"/>
  <c r="H111" i="79"/>
  <c r="J110" i="79"/>
  <c r="H109" i="79"/>
  <c r="H107" i="79"/>
  <c r="H106" i="79"/>
  <c r="J105" i="79"/>
  <c r="H104" i="79"/>
  <c r="H103" i="79"/>
  <c r="G104" i="79" s="1"/>
  <c r="H102" i="79"/>
  <c r="J101" i="79"/>
  <c r="H100" i="79"/>
  <c r="G102" i="79" s="1"/>
  <c r="H98" i="79"/>
  <c r="G98" i="79"/>
  <c r="J97" i="79"/>
  <c r="H96" i="79"/>
  <c r="G96" i="79"/>
  <c r="H95" i="79"/>
  <c r="J94" i="79"/>
  <c r="H93" i="79"/>
  <c r="G95" i="79" s="1"/>
  <c r="C93" i="79"/>
  <c r="C100" i="79" s="1"/>
  <c r="C109" i="79" s="1"/>
  <c r="C116" i="79" s="1"/>
  <c r="C128" i="79" s="1"/>
  <c r="C135" i="79" s="1"/>
  <c r="C147" i="79" s="1"/>
  <c r="H91" i="79"/>
  <c r="G91" i="79" s="1"/>
  <c r="F91" i="79" s="1"/>
  <c r="D91" i="79"/>
  <c r="D98" i="79" s="1"/>
  <c r="D106" i="79" s="1"/>
  <c r="D107" i="79" s="1"/>
  <c r="D114" i="79" s="1"/>
  <c r="D124" i="79" s="1"/>
  <c r="C91" i="79"/>
  <c r="C98" i="79" s="1"/>
  <c r="C106" i="79" s="1"/>
  <c r="C114" i="79" s="1"/>
  <c r="C124" i="79" s="1"/>
  <c r="C133" i="79" s="1"/>
  <c r="C143" i="79" s="1"/>
  <c r="C155" i="79" s="1"/>
  <c r="B91" i="79"/>
  <c r="B98" i="79" s="1"/>
  <c r="J90" i="79"/>
  <c r="H89" i="79"/>
  <c r="G89" i="79" s="1"/>
  <c r="F89" i="79" s="1"/>
  <c r="D89" i="79"/>
  <c r="D96" i="79" s="1"/>
  <c r="D103" i="79" s="1"/>
  <c r="D104" i="79" s="1"/>
  <c r="D112" i="79" s="1"/>
  <c r="D120" i="79" s="1"/>
  <c r="D121" i="79" s="1"/>
  <c r="D122" i="79" s="1"/>
  <c r="D131" i="79" s="1"/>
  <c r="C89" i="79"/>
  <c r="C96" i="79" s="1"/>
  <c r="C103" i="79" s="1"/>
  <c r="B89" i="79"/>
  <c r="B96" i="79" s="1"/>
  <c r="B103" i="79" s="1"/>
  <c r="B112" i="79" s="1"/>
  <c r="B120" i="79" s="1"/>
  <c r="B131" i="79" s="1"/>
  <c r="B139" i="79" s="1"/>
  <c r="B151" i="79" s="1"/>
  <c r="H88" i="79"/>
  <c r="J87" i="79"/>
  <c r="H86" i="79"/>
  <c r="G88" i="79" s="1"/>
  <c r="F88" i="79" s="1"/>
  <c r="D86" i="79"/>
  <c r="D88" i="79" s="1"/>
  <c r="C86" i="79"/>
  <c r="B86" i="79"/>
  <c r="B93" i="79" s="1"/>
  <c r="B100" i="79" s="1"/>
  <c r="B109" i="79" s="1"/>
  <c r="B116" i="79" s="1"/>
  <c r="B128" i="79" s="1"/>
  <c r="B135" i="79" s="1"/>
  <c r="B147" i="79" s="1"/>
  <c r="H82" i="79"/>
  <c r="H81" i="79"/>
  <c r="H80" i="79"/>
  <c r="J79" i="79"/>
  <c r="H78" i="79"/>
  <c r="H77" i="79"/>
  <c r="H76" i="79"/>
  <c r="G78" i="79" s="1"/>
  <c r="H75" i="79"/>
  <c r="H74" i="79"/>
  <c r="J73" i="79"/>
  <c r="H72" i="79"/>
  <c r="E72" i="79"/>
  <c r="I163" i="79" s="1"/>
  <c r="H70" i="79"/>
  <c r="H69" i="79"/>
  <c r="H68" i="79"/>
  <c r="J67" i="79"/>
  <c r="H66" i="79"/>
  <c r="H65" i="79"/>
  <c r="H64" i="79"/>
  <c r="E64" i="79"/>
  <c r="H164" i="79" s="1"/>
  <c r="H63" i="79"/>
  <c r="H62" i="79"/>
  <c r="J61" i="79"/>
  <c r="H60" i="79"/>
  <c r="H56" i="79"/>
  <c r="G56" i="79" s="1"/>
  <c r="J55" i="79"/>
  <c r="H54" i="79"/>
  <c r="G54" i="79" s="1"/>
  <c r="H53" i="79"/>
  <c r="J52" i="79"/>
  <c r="H51" i="79"/>
  <c r="G53" i="79" s="1"/>
  <c r="G49" i="79"/>
  <c r="J46" i="79"/>
  <c r="H45" i="79"/>
  <c r="H44" i="79"/>
  <c r="H43" i="79"/>
  <c r="H42" i="79"/>
  <c r="H41" i="79"/>
  <c r="J40" i="79"/>
  <c r="H39" i="79"/>
  <c r="H37" i="79"/>
  <c r="G37" i="79" s="1"/>
  <c r="J36" i="79"/>
  <c r="H35" i="79"/>
  <c r="G35" i="79" s="1"/>
  <c r="H34" i="79"/>
  <c r="J33" i="79"/>
  <c r="H32" i="79"/>
  <c r="G34" i="79" s="1"/>
  <c r="H30" i="79"/>
  <c r="H29" i="79"/>
  <c r="H28" i="79"/>
  <c r="J27" i="79"/>
  <c r="H26" i="79"/>
  <c r="G26" i="79" s="1"/>
  <c r="H25" i="79"/>
  <c r="H24" i="79"/>
  <c r="G24" i="79"/>
  <c r="J23" i="79"/>
  <c r="H22" i="79"/>
  <c r="H20" i="79"/>
  <c r="G20" i="79" s="1"/>
  <c r="D20" i="79"/>
  <c r="D29" i="79" s="1"/>
  <c r="J19" i="79"/>
  <c r="H18" i="79"/>
  <c r="G18" i="79" s="1"/>
  <c r="D18" i="79"/>
  <c r="D25" i="79" s="1"/>
  <c r="D26" i="79" s="1"/>
  <c r="D35" i="79" s="1"/>
  <c r="D43" i="79" s="1"/>
  <c r="D44" i="79" s="1"/>
  <c r="D45" i="79" s="1"/>
  <c r="D54" i="79" s="1"/>
  <c r="D64" i="79" s="1"/>
  <c r="D65" i="79" s="1"/>
  <c r="D66" i="79" s="1"/>
  <c r="D76" i="79" s="1"/>
  <c r="D77" i="79" s="1"/>
  <c r="D78" i="79" s="1"/>
  <c r="H17" i="79"/>
  <c r="J16" i="79"/>
  <c r="H15" i="79"/>
  <c r="E15" i="79"/>
  <c r="E18" i="79" s="1"/>
  <c r="H13" i="79"/>
  <c r="G13" i="79" s="1"/>
  <c r="F13" i="79" s="1"/>
  <c r="D13" i="79"/>
  <c r="C13" i="79"/>
  <c r="C20" i="79" s="1"/>
  <c r="C28" i="79" s="1"/>
  <c r="C37" i="79" s="1"/>
  <c r="C47" i="79" s="1"/>
  <c r="C56" i="79" s="1"/>
  <c r="C68" i="79" s="1"/>
  <c r="C80" i="79" s="1"/>
  <c r="B13" i="79"/>
  <c r="B20" i="79" s="1"/>
  <c r="B28" i="79" s="1"/>
  <c r="B37" i="79" s="1"/>
  <c r="B47" i="79" s="1"/>
  <c r="B56" i="79" s="1"/>
  <c r="B68" i="79" s="1"/>
  <c r="B80" i="79" s="1"/>
  <c r="J12" i="79"/>
  <c r="H11" i="79"/>
  <c r="G11" i="79" s="1"/>
  <c r="F11" i="79" s="1"/>
  <c r="E11" i="79"/>
  <c r="E13" i="79" s="1"/>
  <c r="D11" i="79"/>
  <c r="C11" i="79"/>
  <c r="C18" i="79" s="1"/>
  <c r="C25" i="79" s="1"/>
  <c r="C35" i="79" s="1"/>
  <c r="C43" i="79" s="1"/>
  <c r="C54" i="79" s="1"/>
  <c r="C64" i="79" s="1"/>
  <c r="C76" i="79" s="1"/>
  <c r="B11" i="79"/>
  <c r="B18" i="79" s="1"/>
  <c r="B25" i="79" s="1"/>
  <c r="B35" i="79" s="1"/>
  <c r="B43" i="79" s="1"/>
  <c r="B54" i="79" s="1"/>
  <c r="H10" i="79"/>
  <c r="J9" i="79"/>
  <c r="H8" i="79"/>
  <c r="D8" i="79"/>
  <c r="D15" i="79" s="1"/>
  <c r="C8" i="79"/>
  <c r="C15" i="79" s="1"/>
  <c r="B8" i="79"/>
  <c r="B15" i="79" s="1"/>
  <c r="B22" i="79" s="1"/>
  <c r="B32" i="79" s="1"/>
  <c r="B39" i="79" s="1"/>
  <c r="B51" i="79" s="1"/>
  <c r="B60" i="79" s="1"/>
  <c r="B72" i="79" s="1"/>
  <c r="G179" i="78"/>
  <c r="C178" i="78"/>
  <c r="E178" i="78" s="1"/>
  <c r="F178" i="78" s="1"/>
  <c r="H178" i="78" s="1"/>
  <c r="C177" i="78"/>
  <c r="C189" i="78" s="1"/>
  <c r="C176" i="78"/>
  <c r="E176" i="78" s="1"/>
  <c r="F176" i="78" s="1"/>
  <c r="H176" i="78" s="1"/>
  <c r="C175" i="78"/>
  <c r="E175" i="78" s="1"/>
  <c r="F175" i="78" s="1"/>
  <c r="H175" i="78" s="1"/>
  <c r="C174" i="78"/>
  <c r="C186" i="78" s="1"/>
  <c r="E173" i="78"/>
  <c r="C173" i="78"/>
  <c r="C185" i="78" s="1"/>
  <c r="H163" i="78"/>
  <c r="H157" i="78"/>
  <c r="H156" i="78"/>
  <c r="H155" i="78"/>
  <c r="G157" i="78" s="1"/>
  <c r="J154" i="78"/>
  <c r="H153" i="78"/>
  <c r="G153" i="78"/>
  <c r="H152" i="78"/>
  <c r="H151" i="78"/>
  <c r="H150" i="78"/>
  <c r="H149" i="78"/>
  <c r="J148" i="78"/>
  <c r="H147" i="78"/>
  <c r="H145" i="78"/>
  <c r="H144" i="78"/>
  <c r="H143" i="78"/>
  <c r="J142" i="78"/>
  <c r="H141" i="78"/>
  <c r="H140" i="78"/>
  <c r="H139" i="78"/>
  <c r="G141" i="78" s="1"/>
  <c r="H138" i="78"/>
  <c r="H137" i="78"/>
  <c r="J136" i="78"/>
  <c r="H135" i="78"/>
  <c r="H133" i="78"/>
  <c r="G133" i="78" s="1"/>
  <c r="J132" i="78"/>
  <c r="H131" i="78"/>
  <c r="G131" i="78" s="1"/>
  <c r="H130" i="78"/>
  <c r="J129" i="78"/>
  <c r="H128" i="78"/>
  <c r="G130" i="78" s="1"/>
  <c r="H126" i="78"/>
  <c r="H125" i="78"/>
  <c r="H124" i="78"/>
  <c r="J123" i="78"/>
  <c r="H122" i="78"/>
  <c r="H121" i="78"/>
  <c r="H120" i="78"/>
  <c r="H119" i="78"/>
  <c r="H118" i="78"/>
  <c r="J117" i="78"/>
  <c r="H116" i="78"/>
  <c r="H114" i="78"/>
  <c r="G114" i="78"/>
  <c r="J113" i="78"/>
  <c r="H112" i="78"/>
  <c r="G112" i="78"/>
  <c r="H111" i="78"/>
  <c r="J110" i="78"/>
  <c r="H109" i="78"/>
  <c r="H107" i="78"/>
  <c r="H106" i="78"/>
  <c r="G107" i="78" s="1"/>
  <c r="J105" i="78"/>
  <c r="H104" i="78"/>
  <c r="G104" i="78"/>
  <c r="H103" i="78"/>
  <c r="H102" i="78"/>
  <c r="J101" i="78"/>
  <c r="H100" i="78"/>
  <c r="H98" i="78"/>
  <c r="G98" i="78" s="1"/>
  <c r="F98" i="78" s="1"/>
  <c r="J97" i="78"/>
  <c r="H96" i="78"/>
  <c r="G96" i="78"/>
  <c r="H95" i="78"/>
  <c r="J94" i="78"/>
  <c r="H93" i="78"/>
  <c r="H91" i="78"/>
  <c r="G91" i="78" s="1"/>
  <c r="F91" i="78" s="1"/>
  <c r="C91" i="78"/>
  <c r="C98" i="78" s="1"/>
  <c r="C106" i="78" s="1"/>
  <c r="C114" i="78" s="1"/>
  <c r="C124" i="78" s="1"/>
  <c r="C133" i="78" s="1"/>
  <c r="C143" i="78" s="1"/>
  <c r="C155" i="78" s="1"/>
  <c r="B91" i="78"/>
  <c r="B98" i="78" s="1"/>
  <c r="B155" i="78" s="1"/>
  <c r="J90" i="78"/>
  <c r="H89" i="78"/>
  <c r="G89" i="78" s="1"/>
  <c r="F89" i="78" s="1"/>
  <c r="C89" i="78"/>
  <c r="C96" i="78" s="1"/>
  <c r="C103" i="78" s="1"/>
  <c r="B89" i="78"/>
  <c r="B96" i="78" s="1"/>
  <c r="B103" i="78" s="1"/>
  <c r="B112" i="78" s="1"/>
  <c r="B120" i="78" s="1"/>
  <c r="B131" i="78" s="1"/>
  <c r="B139" i="78" s="1"/>
  <c r="B151" i="78" s="1"/>
  <c r="H88" i="78"/>
  <c r="J87" i="78"/>
  <c r="H86" i="78"/>
  <c r="G88" i="78" s="1"/>
  <c r="F88" i="78" s="1"/>
  <c r="E86" i="78"/>
  <c r="E89" i="78" s="1"/>
  <c r="E91" i="78" s="1"/>
  <c r="C86" i="78"/>
  <c r="C93" i="78" s="1"/>
  <c r="C100" i="78" s="1"/>
  <c r="C109" i="78" s="1"/>
  <c r="C116" i="78" s="1"/>
  <c r="C128" i="78" s="1"/>
  <c r="C135" i="78" s="1"/>
  <c r="C147" i="78" s="1"/>
  <c r="B86" i="78"/>
  <c r="B93" i="78" s="1"/>
  <c r="B100" i="78" s="1"/>
  <c r="B109" i="78" s="1"/>
  <c r="B116" i="78" s="1"/>
  <c r="B128" i="78" s="1"/>
  <c r="B135" i="78" s="1"/>
  <c r="B147" i="78" s="1"/>
  <c r="H82" i="78"/>
  <c r="H81" i="78"/>
  <c r="G82" i="78" s="1"/>
  <c r="H80" i="78"/>
  <c r="J79" i="78"/>
  <c r="H78" i="78"/>
  <c r="G78" i="78" s="1"/>
  <c r="H77" i="78"/>
  <c r="H76" i="78"/>
  <c r="H75" i="78"/>
  <c r="H74" i="78"/>
  <c r="J73" i="78"/>
  <c r="H72" i="78"/>
  <c r="E72" i="78"/>
  <c r="I163" i="78" s="1"/>
  <c r="H70" i="78"/>
  <c r="H69" i="78"/>
  <c r="G70" i="78" s="1"/>
  <c r="H68" i="78"/>
  <c r="J67" i="78"/>
  <c r="H66" i="78"/>
  <c r="H65" i="78"/>
  <c r="H64" i="78"/>
  <c r="E64" i="78"/>
  <c r="H164" i="78" s="1"/>
  <c r="H63" i="78"/>
  <c r="H62" i="78"/>
  <c r="G63" i="78" s="1"/>
  <c r="J61" i="78"/>
  <c r="H60" i="78"/>
  <c r="H56" i="78"/>
  <c r="G56" i="78" s="1"/>
  <c r="J55" i="78"/>
  <c r="H54" i="78"/>
  <c r="G54" i="78" s="1"/>
  <c r="H53" i="78"/>
  <c r="G53" i="78" s="1"/>
  <c r="J52" i="78"/>
  <c r="H51" i="78"/>
  <c r="G49" i="78"/>
  <c r="J46" i="78"/>
  <c r="H45" i="78"/>
  <c r="H44" i="78"/>
  <c r="H43" i="78"/>
  <c r="H42" i="78"/>
  <c r="G42" i="78" s="1"/>
  <c r="H41" i="78"/>
  <c r="J40" i="78"/>
  <c r="H39" i="78"/>
  <c r="H37" i="78"/>
  <c r="G37" i="78" s="1"/>
  <c r="J36" i="78"/>
  <c r="H35" i="78"/>
  <c r="G35" i="78" s="1"/>
  <c r="H34" i="78"/>
  <c r="J33" i="78"/>
  <c r="H32" i="78"/>
  <c r="H30" i="78"/>
  <c r="H29" i="78"/>
  <c r="H28" i="78"/>
  <c r="G30" i="78" s="1"/>
  <c r="J27" i="78"/>
  <c r="H26" i="78"/>
  <c r="G26" i="78"/>
  <c r="H25" i="78"/>
  <c r="H24" i="78"/>
  <c r="J23" i="78"/>
  <c r="H22" i="78"/>
  <c r="H20" i="78"/>
  <c r="G20" i="78" s="1"/>
  <c r="J19" i="78"/>
  <c r="H18" i="78"/>
  <c r="G18" i="78" s="1"/>
  <c r="H17" i="78"/>
  <c r="J16" i="78"/>
  <c r="H15" i="78"/>
  <c r="E15" i="78"/>
  <c r="E22" i="78" s="1"/>
  <c r="H13" i="78"/>
  <c r="G13" i="78" s="1"/>
  <c r="F13" i="78" s="1"/>
  <c r="C13" i="78"/>
  <c r="C20" i="78" s="1"/>
  <c r="C28" i="78" s="1"/>
  <c r="C37" i="78" s="1"/>
  <c r="C47" i="78" s="1"/>
  <c r="C56" i="78" s="1"/>
  <c r="C68" i="78" s="1"/>
  <c r="C80" i="78" s="1"/>
  <c r="B13" i="78"/>
  <c r="B20" i="78" s="1"/>
  <c r="B28" i="78" s="1"/>
  <c r="B37" i="78" s="1"/>
  <c r="B47" i="78" s="1"/>
  <c r="B56" i="78" s="1"/>
  <c r="B68" i="78" s="1"/>
  <c r="B80" i="78" s="1"/>
  <c r="J12" i="78"/>
  <c r="H11" i="78"/>
  <c r="G11" i="78"/>
  <c r="F11" i="78" s="1"/>
  <c r="E11" i="78"/>
  <c r="E13" i="78" s="1"/>
  <c r="C11" i="78"/>
  <c r="C18" i="78" s="1"/>
  <c r="C25" i="78" s="1"/>
  <c r="C35" i="78" s="1"/>
  <c r="C43" i="78" s="1"/>
  <c r="C54" i="78" s="1"/>
  <c r="C64" i="78" s="1"/>
  <c r="C76" i="78" s="1"/>
  <c r="B11" i="78"/>
  <c r="B18" i="78" s="1"/>
  <c r="B25" i="78" s="1"/>
  <c r="B35" i="78" s="1"/>
  <c r="B43" i="78" s="1"/>
  <c r="B54" i="78" s="1"/>
  <c r="H10" i="78"/>
  <c r="J9" i="78"/>
  <c r="H8" i="78"/>
  <c r="C8" i="78"/>
  <c r="C15" i="78" s="1"/>
  <c r="B8" i="78"/>
  <c r="B15" i="78" s="1"/>
  <c r="B22" i="78" s="1"/>
  <c r="B32" i="78" s="1"/>
  <c r="B39" i="78" s="1"/>
  <c r="B51" i="78" s="1"/>
  <c r="B60" i="78" s="1"/>
  <c r="B72" i="78" s="1"/>
  <c r="G172" i="77"/>
  <c r="H156" i="77"/>
  <c r="H150" i="77"/>
  <c r="G150" i="77"/>
  <c r="H149" i="77"/>
  <c r="J148" i="77"/>
  <c r="H147" i="77"/>
  <c r="H146" i="77"/>
  <c r="H145" i="77"/>
  <c r="G147" i="77" s="1"/>
  <c r="H144" i="77"/>
  <c r="H143" i="77"/>
  <c r="J142" i="77"/>
  <c r="H141" i="77"/>
  <c r="H139" i="77"/>
  <c r="G139" i="77" s="1"/>
  <c r="H138" i="77"/>
  <c r="J137" i="77"/>
  <c r="H136" i="77"/>
  <c r="H135" i="77"/>
  <c r="H134" i="77"/>
  <c r="G136" i="77" s="1"/>
  <c r="H133" i="77"/>
  <c r="H132" i="77"/>
  <c r="J131" i="77"/>
  <c r="H130" i="77"/>
  <c r="H128" i="77"/>
  <c r="G128" i="77" s="1"/>
  <c r="J127" i="77"/>
  <c r="H126" i="77"/>
  <c r="G126" i="77" s="1"/>
  <c r="H125" i="77"/>
  <c r="G125" i="77" s="1"/>
  <c r="J124" i="77"/>
  <c r="H123" i="77"/>
  <c r="H121" i="77"/>
  <c r="H120" i="77"/>
  <c r="J119" i="77"/>
  <c r="H118" i="77"/>
  <c r="H117" i="77"/>
  <c r="G118" i="77" s="1"/>
  <c r="H116" i="77"/>
  <c r="H115" i="77"/>
  <c r="H114" i="77"/>
  <c r="J113" i="77"/>
  <c r="H112" i="77"/>
  <c r="G115" i="77" s="1"/>
  <c r="H110" i="77"/>
  <c r="G110" i="77" s="1"/>
  <c r="J109" i="77"/>
  <c r="H108" i="77"/>
  <c r="G108" i="77" s="1"/>
  <c r="H107" i="77"/>
  <c r="J106" i="77"/>
  <c r="H105" i="77"/>
  <c r="H103" i="77"/>
  <c r="H102" i="77"/>
  <c r="J101" i="77"/>
  <c r="H100" i="77"/>
  <c r="H99" i="77"/>
  <c r="G100" i="77" s="1"/>
  <c r="H98" i="77"/>
  <c r="G98" i="77"/>
  <c r="J97" i="77"/>
  <c r="H96" i="77"/>
  <c r="H94" i="77"/>
  <c r="G94" i="77" s="1"/>
  <c r="J93" i="77"/>
  <c r="H92" i="77"/>
  <c r="G92" i="77" s="1"/>
  <c r="H91" i="77"/>
  <c r="J90" i="77"/>
  <c r="H89" i="77"/>
  <c r="G91" i="77" s="1"/>
  <c r="F91" i="77" s="1"/>
  <c r="F98" i="77" s="1"/>
  <c r="H87" i="77"/>
  <c r="G87" i="77" s="1"/>
  <c r="F87" i="77" s="1"/>
  <c r="C87" i="77"/>
  <c r="C161" i="77" s="1"/>
  <c r="C171" i="77" s="1"/>
  <c r="B87" i="77"/>
  <c r="B94" i="77" s="1"/>
  <c r="J86" i="77"/>
  <c r="H85" i="77"/>
  <c r="G85" i="77" s="1"/>
  <c r="F85" i="77" s="1"/>
  <c r="C85" i="77"/>
  <c r="C160" i="77" s="1"/>
  <c r="C170" i="77" s="1"/>
  <c r="B85" i="77"/>
  <c r="B92" i="77" s="1"/>
  <c r="B99" i="77" s="1"/>
  <c r="B108" i="77" s="1"/>
  <c r="B116" i="77" s="1"/>
  <c r="B126" i="77" s="1"/>
  <c r="B134" i="77" s="1"/>
  <c r="B145" i="77" s="1"/>
  <c r="H84" i="77"/>
  <c r="J83" i="77"/>
  <c r="H82" i="77"/>
  <c r="G84" i="77" s="1"/>
  <c r="F84" i="77" s="1"/>
  <c r="C82" i="77"/>
  <c r="C89" i="77" s="1"/>
  <c r="C96" i="77" s="1"/>
  <c r="C105" i="77" s="1"/>
  <c r="C112" i="77" s="1"/>
  <c r="C123" i="77" s="1"/>
  <c r="C130" i="77" s="1"/>
  <c r="C141" i="77" s="1"/>
  <c r="B82" i="77"/>
  <c r="B89" i="77" s="1"/>
  <c r="B96" i="77" s="1"/>
  <c r="B105" i="77" s="1"/>
  <c r="B112" i="77" s="1"/>
  <c r="B123" i="77" s="1"/>
  <c r="B130" i="77" s="1"/>
  <c r="B141" i="77" s="1"/>
  <c r="H78" i="77"/>
  <c r="G78" i="77" s="1"/>
  <c r="H77" i="77"/>
  <c r="J76" i="77"/>
  <c r="H75" i="77"/>
  <c r="H74" i="77"/>
  <c r="H73" i="77"/>
  <c r="H72" i="77"/>
  <c r="H71" i="77"/>
  <c r="J70" i="77"/>
  <c r="H69" i="77"/>
  <c r="G72" i="77" s="1"/>
  <c r="E69" i="77"/>
  <c r="I156" i="77" s="1"/>
  <c r="H67" i="77"/>
  <c r="H66" i="77"/>
  <c r="G67" i="77" s="1"/>
  <c r="E66" i="77"/>
  <c r="J65" i="77"/>
  <c r="H64" i="77"/>
  <c r="H63" i="77"/>
  <c r="G64" i="77" s="1"/>
  <c r="H62" i="77"/>
  <c r="E62" i="77"/>
  <c r="H158" i="77" s="1"/>
  <c r="H61" i="77"/>
  <c r="G61" i="77" s="1"/>
  <c r="H60" i="77"/>
  <c r="J59" i="77"/>
  <c r="H58" i="77"/>
  <c r="H54" i="77"/>
  <c r="G54" i="77"/>
  <c r="J53" i="77"/>
  <c r="H52" i="77"/>
  <c r="G52" i="77"/>
  <c r="H51" i="77"/>
  <c r="J50" i="77"/>
  <c r="H49" i="77"/>
  <c r="H47" i="77"/>
  <c r="G47" i="77"/>
  <c r="H46" i="77"/>
  <c r="J45" i="77"/>
  <c r="H44" i="77"/>
  <c r="H43" i="77"/>
  <c r="G44" i="77" s="1"/>
  <c r="H42" i="77"/>
  <c r="H41" i="77"/>
  <c r="H40" i="77"/>
  <c r="J39" i="77"/>
  <c r="H38" i="77"/>
  <c r="H36" i="77"/>
  <c r="G36" i="77" s="1"/>
  <c r="J35" i="77"/>
  <c r="H34" i="77"/>
  <c r="G34" i="77"/>
  <c r="H33" i="77"/>
  <c r="J32" i="77"/>
  <c r="H31" i="77"/>
  <c r="G33" i="77" s="1"/>
  <c r="H29" i="77"/>
  <c r="G29" i="77"/>
  <c r="H28" i="77"/>
  <c r="J27" i="77"/>
  <c r="H26" i="77"/>
  <c r="H25" i="77"/>
  <c r="H24" i="77"/>
  <c r="J23" i="77"/>
  <c r="H22" i="77"/>
  <c r="G24" i="77" s="1"/>
  <c r="E22" i="77"/>
  <c r="E31" i="77" s="1"/>
  <c r="E38" i="77" s="1"/>
  <c r="H20" i="77"/>
  <c r="G20" i="77"/>
  <c r="J19" i="77"/>
  <c r="H18" i="77"/>
  <c r="G18" i="77" s="1"/>
  <c r="E18" i="77"/>
  <c r="E25" i="77" s="1"/>
  <c r="H17" i="77"/>
  <c r="J16" i="77"/>
  <c r="H15" i="77"/>
  <c r="E15" i="77"/>
  <c r="H13" i="77"/>
  <c r="G13" i="77" s="1"/>
  <c r="F13" i="77" s="1"/>
  <c r="F20" i="77" s="1"/>
  <c r="E13" i="77"/>
  <c r="C13" i="77"/>
  <c r="C20" i="77" s="1"/>
  <c r="C28" i="77" s="1"/>
  <c r="C36" i="77" s="1"/>
  <c r="C46" i="77" s="1"/>
  <c r="C54" i="77" s="1"/>
  <c r="C66" i="77" s="1"/>
  <c r="C77" i="77" s="1"/>
  <c r="B13" i="77"/>
  <c r="B20" i="77" s="1"/>
  <c r="B28" i="77" s="1"/>
  <c r="B36" i="77" s="1"/>
  <c r="B46" i="77" s="1"/>
  <c r="B54" i="77" s="1"/>
  <c r="B66" i="77" s="1"/>
  <c r="B77" i="77" s="1"/>
  <c r="J12" i="77"/>
  <c r="H11" i="77"/>
  <c r="G11" i="77"/>
  <c r="F11" i="77" s="1"/>
  <c r="E11" i="77"/>
  <c r="C11" i="77"/>
  <c r="C157" i="77" s="1"/>
  <c r="C167" i="77" s="1"/>
  <c r="B11" i="77"/>
  <c r="B18" i="77" s="1"/>
  <c r="B25" i="77" s="1"/>
  <c r="B34" i="77" s="1"/>
  <c r="B42" i="77" s="1"/>
  <c r="B52" i="77" s="1"/>
  <c r="H10" i="77"/>
  <c r="J9" i="77"/>
  <c r="H8" i="77"/>
  <c r="C8" i="77"/>
  <c r="C15" i="77" s="1"/>
  <c r="B8" i="77"/>
  <c r="B15" i="77" s="1"/>
  <c r="B22" i="77" s="1"/>
  <c r="B31" i="77" s="1"/>
  <c r="B38" i="77" s="1"/>
  <c r="B49" i="77" s="1"/>
  <c r="B58" i="77" s="1"/>
  <c r="B69" i="77" s="1"/>
  <c r="F24" i="76" l="1"/>
  <c r="F18" i="77"/>
  <c r="F20" i="78"/>
  <c r="G10" i="78"/>
  <c r="F10" i="78" s="1"/>
  <c r="G34" i="78"/>
  <c r="D10" i="79"/>
  <c r="G24" i="80"/>
  <c r="G75" i="80"/>
  <c r="G111" i="80"/>
  <c r="G119" i="80"/>
  <c r="G126" i="80"/>
  <c r="G133" i="77"/>
  <c r="E18" i="78"/>
  <c r="E20" i="78" s="1"/>
  <c r="G145" i="78"/>
  <c r="G75" i="79"/>
  <c r="G82" i="79"/>
  <c r="G107" i="79"/>
  <c r="G122" i="79"/>
  <c r="G63" i="80"/>
  <c r="G64" i="76"/>
  <c r="F91" i="76"/>
  <c r="F95" i="79"/>
  <c r="F102" i="79" s="1"/>
  <c r="F111" i="79" s="1"/>
  <c r="F119" i="79" s="1"/>
  <c r="F130" i="79" s="1"/>
  <c r="F138" i="79" s="1"/>
  <c r="F150" i="79" s="1"/>
  <c r="I176" i="79" s="1"/>
  <c r="G150" i="79"/>
  <c r="F26" i="76"/>
  <c r="G41" i="77"/>
  <c r="G75" i="77"/>
  <c r="G144" i="77"/>
  <c r="G66" i="78"/>
  <c r="G138" i="78"/>
  <c r="F18" i="79"/>
  <c r="F26" i="79" s="1"/>
  <c r="F35" i="79" s="1"/>
  <c r="F45" i="79" s="1"/>
  <c r="F54" i="79" s="1"/>
  <c r="F66" i="79" s="1"/>
  <c r="F78" i="79" s="1"/>
  <c r="I174" i="79" s="1"/>
  <c r="G42" i="79"/>
  <c r="G63" i="79"/>
  <c r="G70" i="79"/>
  <c r="G111" i="79"/>
  <c r="G141" i="79"/>
  <c r="E18" i="80"/>
  <c r="E20" i="80" s="1"/>
  <c r="G53" i="80"/>
  <c r="G78" i="80"/>
  <c r="G88" i="80"/>
  <c r="F88" i="80" s="1"/>
  <c r="F95" i="80" s="1"/>
  <c r="F102" i="80" s="1"/>
  <c r="F111" i="80" s="1"/>
  <c r="F119" i="80" s="1"/>
  <c r="F130" i="80" s="1"/>
  <c r="F138" i="80" s="1"/>
  <c r="F150" i="80" s="1"/>
  <c r="I176" i="80" s="1"/>
  <c r="E173" i="80"/>
  <c r="C188" i="80"/>
  <c r="G33" i="76"/>
  <c r="G47" i="76"/>
  <c r="C188" i="78"/>
  <c r="G26" i="77"/>
  <c r="G103" i="77"/>
  <c r="G45" i="78"/>
  <c r="G95" i="78"/>
  <c r="F95" i="78" s="1"/>
  <c r="G122" i="78"/>
  <c r="G150" i="78"/>
  <c r="G126" i="79"/>
  <c r="F18" i="80"/>
  <c r="G66" i="80"/>
  <c r="G138" i="80"/>
  <c r="G61" i="76"/>
  <c r="G72" i="76"/>
  <c r="G103" i="76"/>
  <c r="G118" i="76"/>
  <c r="G133" i="76"/>
  <c r="G10" i="77"/>
  <c r="F10" i="77" s="1"/>
  <c r="G107" i="77"/>
  <c r="F107" i="77" s="1"/>
  <c r="F115" i="77" s="1"/>
  <c r="G121" i="77"/>
  <c r="G17" i="78"/>
  <c r="F17" i="78" s="1"/>
  <c r="F24" i="78" s="1"/>
  <c r="F34" i="78" s="1"/>
  <c r="F42" i="78" s="1"/>
  <c r="F53" i="78" s="1"/>
  <c r="F63" i="78" s="1"/>
  <c r="F75" i="78" s="1"/>
  <c r="I173" i="78" s="1"/>
  <c r="G102" i="78"/>
  <c r="G10" i="79"/>
  <c r="F10" i="79" s="1"/>
  <c r="G45" i="79"/>
  <c r="G66" i="79"/>
  <c r="G30" i="80"/>
  <c r="G82" i="80"/>
  <c r="E22" i="76"/>
  <c r="G75" i="76"/>
  <c r="G107" i="76"/>
  <c r="G24" i="78"/>
  <c r="F20" i="79"/>
  <c r="G17" i="77"/>
  <c r="G51" i="77"/>
  <c r="G75" i="78"/>
  <c r="G111" i="78"/>
  <c r="F111" i="78" s="1"/>
  <c r="F119" i="78" s="1"/>
  <c r="F130" i="78" s="1"/>
  <c r="F138" i="78" s="1"/>
  <c r="F150" i="78" s="1"/>
  <c r="I176" i="78" s="1"/>
  <c r="G119" i="78"/>
  <c r="G126" i="78"/>
  <c r="E177" i="78"/>
  <c r="F177" i="78" s="1"/>
  <c r="H177" i="78" s="1"/>
  <c r="G17" i="79"/>
  <c r="E22" i="79"/>
  <c r="E163" i="79" s="1"/>
  <c r="G30" i="79"/>
  <c r="F30" i="79" s="1"/>
  <c r="G138" i="79"/>
  <c r="G145" i="79"/>
  <c r="G17" i="80"/>
  <c r="G102" i="80"/>
  <c r="G147" i="76"/>
  <c r="E168" i="76"/>
  <c r="F168" i="76" s="1"/>
  <c r="H168" i="76" s="1"/>
  <c r="C180" i="76"/>
  <c r="B73" i="76"/>
  <c r="B62" i="76"/>
  <c r="F34" i="76"/>
  <c r="F94" i="76"/>
  <c r="F103" i="76" s="1"/>
  <c r="F110" i="76" s="1"/>
  <c r="F121" i="76" s="1"/>
  <c r="F128" i="76" s="1"/>
  <c r="F139" i="76" s="1"/>
  <c r="F150" i="76" s="1"/>
  <c r="I171" i="76" s="1"/>
  <c r="E169" i="76"/>
  <c r="F169" i="76" s="1"/>
  <c r="H169" i="76" s="1"/>
  <c r="C181" i="76"/>
  <c r="B149" i="76"/>
  <c r="B102" i="76"/>
  <c r="B110" i="76" s="1"/>
  <c r="B120" i="76" s="1"/>
  <c r="B128" i="76" s="1"/>
  <c r="B138" i="76" s="1"/>
  <c r="E171" i="76"/>
  <c r="F171" i="76" s="1"/>
  <c r="H171" i="76" s="1"/>
  <c r="C183" i="76"/>
  <c r="C179" i="76"/>
  <c r="E167" i="76"/>
  <c r="F167" i="76" s="1"/>
  <c r="H167" i="76" s="1"/>
  <c r="F44" i="76"/>
  <c r="F52" i="76" s="1"/>
  <c r="F64" i="76" s="1"/>
  <c r="C108" i="76"/>
  <c r="C116" i="76"/>
  <c r="C126" i="76" s="1"/>
  <c r="C134" i="76" s="1"/>
  <c r="C145" i="76" s="1"/>
  <c r="E25" i="76"/>
  <c r="E20" i="76"/>
  <c r="F33" i="76"/>
  <c r="F41" i="76" s="1"/>
  <c r="F51" i="76" s="1"/>
  <c r="F92" i="76"/>
  <c r="F100" i="76" s="1"/>
  <c r="F108" i="76" s="1"/>
  <c r="F118" i="76" s="1"/>
  <c r="F126" i="76" s="1"/>
  <c r="F136" i="76" s="1"/>
  <c r="F147" i="76" s="1"/>
  <c r="I170" i="76" s="1"/>
  <c r="F98" i="76"/>
  <c r="F107" i="76"/>
  <c r="F115" i="76" s="1"/>
  <c r="F125" i="76" s="1"/>
  <c r="F133" i="76" s="1"/>
  <c r="F144" i="76" s="1"/>
  <c r="I169" i="76" s="1"/>
  <c r="F29" i="76"/>
  <c r="F36" i="76" s="1"/>
  <c r="F47" i="76" s="1"/>
  <c r="F54" i="76" s="1"/>
  <c r="F67" i="76" s="1"/>
  <c r="F78" i="76" s="1"/>
  <c r="I168" i="76" s="1"/>
  <c r="E166" i="76"/>
  <c r="C22" i="76"/>
  <c r="C31" i="76" s="1"/>
  <c r="C38" i="76" s="1"/>
  <c r="C49" i="76" s="1"/>
  <c r="C58" i="76" s="1"/>
  <c r="H157" i="76"/>
  <c r="I158" i="76"/>
  <c r="I157" i="76"/>
  <c r="E170" i="76"/>
  <c r="F170" i="76" s="1"/>
  <c r="H170" i="76" s="1"/>
  <c r="E82" i="76"/>
  <c r="C120" i="80"/>
  <c r="C131" i="80" s="1"/>
  <c r="C139" i="80" s="1"/>
  <c r="C151" i="80" s="1"/>
  <c r="C112" i="80"/>
  <c r="B76" i="80"/>
  <c r="B64" i="80"/>
  <c r="F107" i="80"/>
  <c r="F114" i="80" s="1"/>
  <c r="F126" i="80" s="1"/>
  <c r="F133" i="80" s="1"/>
  <c r="F145" i="80" s="1"/>
  <c r="F157" i="80" s="1"/>
  <c r="I178" i="80" s="1"/>
  <c r="F26" i="80"/>
  <c r="F35" i="80"/>
  <c r="F45" i="80" s="1"/>
  <c r="F54" i="80" s="1"/>
  <c r="F66" i="80" s="1"/>
  <c r="F78" i="80" s="1"/>
  <c r="I174" i="80" s="1"/>
  <c r="C22" i="80"/>
  <c r="C32" i="80" s="1"/>
  <c r="C39" i="80" s="1"/>
  <c r="C51" i="80" s="1"/>
  <c r="C60" i="80" s="1"/>
  <c r="C72" i="80"/>
  <c r="F96" i="80"/>
  <c r="E163" i="80"/>
  <c r="E32" i="80"/>
  <c r="E39" i="80" s="1"/>
  <c r="F17" i="80"/>
  <c r="F20" i="80"/>
  <c r="F30" i="80" s="1"/>
  <c r="F37" i="80" s="1"/>
  <c r="F49" i="80" s="1"/>
  <c r="F56" i="80" s="1"/>
  <c r="F70" i="80" s="1"/>
  <c r="F82" i="80" s="1"/>
  <c r="I175" i="80" s="1"/>
  <c r="F104" i="80"/>
  <c r="F112" i="80" s="1"/>
  <c r="F122" i="80" s="1"/>
  <c r="F131" i="80" s="1"/>
  <c r="F141" i="80" s="1"/>
  <c r="F153" i="80" s="1"/>
  <c r="I177" i="80" s="1"/>
  <c r="E76" i="80"/>
  <c r="E93" i="80"/>
  <c r="H165" i="80"/>
  <c r="F173" i="80"/>
  <c r="E25" i="80"/>
  <c r="E68" i="80"/>
  <c r="C190" i="80"/>
  <c r="B106" i="80"/>
  <c r="B114" i="80" s="1"/>
  <c r="B124" i="80" s="1"/>
  <c r="B133" i="80" s="1"/>
  <c r="B143" i="80" s="1"/>
  <c r="C187" i="80"/>
  <c r="E174" i="80"/>
  <c r="F174" i="80" s="1"/>
  <c r="H174" i="80" s="1"/>
  <c r="D126" i="79"/>
  <c r="D133" i="79" s="1"/>
  <c r="D143" i="79" s="1"/>
  <c r="D125" i="79"/>
  <c r="F37" i="79"/>
  <c r="F49" i="79" s="1"/>
  <c r="F56" i="79" s="1"/>
  <c r="F70" i="79" s="1"/>
  <c r="F98" i="79"/>
  <c r="F107" i="79" s="1"/>
  <c r="F114" i="79" s="1"/>
  <c r="F126" i="79" s="1"/>
  <c r="F133" i="79" s="1"/>
  <c r="C112" i="79"/>
  <c r="C120" i="79"/>
  <c r="C131" i="79" s="1"/>
  <c r="C139" i="79" s="1"/>
  <c r="C151" i="79" s="1"/>
  <c r="D139" i="79"/>
  <c r="D140" i="79"/>
  <c r="B76" i="79"/>
  <c r="B64" i="79"/>
  <c r="C22" i="79"/>
  <c r="C32" i="79" s="1"/>
  <c r="C39" i="79" s="1"/>
  <c r="C51" i="79" s="1"/>
  <c r="C60" i="79" s="1"/>
  <c r="C72" i="79"/>
  <c r="D22" i="79"/>
  <c r="D16" i="79"/>
  <c r="B155" i="79"/>
  <c r="B106" i="79"/>
  <c r="B114" i="79" s="1"/>
  <c r="B124" i="79" s="1"/>
  <c r="B133" i="79" s="1"/>
  <c r="B143" i="79" s="1"/>
  <c r="F96" i="79"/>
  <c r="F104" i="79" s="1"/>
  <c r="F112" i="79" s="1"/>
  <c r="F122" i="79" s="1"/>
  <c r="F131" i="79" s="1"/>
  <c r="F141" i="79" s="1"/>
  <c r="F153" i="79" s="1"/>
  <c r="I177" i="79" s="1"/>
  <c r="E25" i="79"/>
  <c r="E20" i="79"/>
  <c r="E32" i="79"/>
  <c r="E39" i="79" s="1"/>
  <c r="D30" i="79"/>
  <c r="D37" i="79" s="1"/>
  <c r="D47" i="79" s="1"/>
  <c r="E86" i="79"/>
  <c r="D93" i="79"/>
  <c r="E173" i="79"/>
  <c r="E177" i="79"/>
  <c r="F177" i="79" s="1"/>
  <c r="H177" i="79" s="1"/>
  <c r="C188" i="79"/>
  <c r="E76" i="79"/>
  <c r="H165" i="79"/>
  <c r="E68" i="79"/>
  <c r="C190" i="79"/>
  <c r="D28" i="79"/>
  <c r="C187" i="79"/>
  <c r="E174" i="79"/>
  <c r="F174" i="79" s="1"/>
  <c r="H174" i="79" s="1"/>
  <c r="C120" i="78"/>
  <c r="C131" i="78" s="1"/>
  <c r="C139" i="78" s="1"/>
  <c r="C151" i="78" s="1"/>
  <c r="C112" i="78"/>
  <c r="F107" i="78"/>
  <c r="F114" i="78" s="1"/>
  <c r="F126" i="78" s="1"/>
  <c r="F133" i="78" s="1"/>
  <c r="F145" i="78" s="1"/>
  <c r="F157" i="78" s="1"/>
  <c r="I178" i="78" s="1"/>
  <c r="B76" i="78"/>
  <c r="B64" i="78"/>
  <c r="F18" i="78"/>
  <c r="F26" i="78" s="1"/>
  <c r="F35" i="78" s="1"/>
  <c r="F45" i="78" s="1"/>
  <c r="F54" i="78" s="1"/>
  <c r="F66" i="78" s="1"/>
  <c r="F78" i="78" s="1"/>
  <c r="I174" i="78" s="1"/>
  <c r="F102" i="78"/>
  <c r="C22" i="78"/>
  <c r="C32" i="78" s="1"/>
  <c r="C39" i="78" s="1"/>
  <c r="C51" i="78" s="1"/>
  <c r="C60" i="78" s="1"/>
  <c r="C72" i="78"/>
  <c r="F96" i="78"/>
  <c r="F104" i="78" s="1"/>
  <c r="F112" i="78" s="1"/>
  <c r="F122" i="78" s="1"/>
  <c r="F131" i="78" s="1"/>
  <c r="F141" i="78" s="1"/>
  <c r="F153" i="78" s="1"/>
  <c r="I177" i="78" s="1"/>
  <c r="E163" i="78"/>
  <c r="E32" i="78"/>
  <c r="E39" i="78" s="1"/>
  <c r="F30" i="78"/>
  <c r="F37" i="78" s="1"/>
  <c r="F49" i="78" s="1"/>
  <c r="F56" i="78" s="1"/>
  <c r="F70" i="78" s="1"/>
  <c r="F82" i="78" s="1"/>
  <c r="I175" i="78" s="1"/>
  <c r="E179" i="78"/>
  <c r="E76" i="78"/>
  <c r="E93" i="78"/>
  <c r="H165" i="78"/>
  <c r="F173" i="78"/>
  <c r="E25" i="78"/>
  <c r="E68" i="78"/>
  <c r="C190" i="78"/>
  <c r="B106" i="78"/>
  <c r="B114" i="78" s="1"/>
  <c r="B124" i="78" s="1"/>
  <c r="B133" i="78" s="1"/>
  <c r="B143" i="78" s="1"/>
  <c r="C187" i="78"/>
  <c r="E174" i="78"/>
  <c r="F174" i="78" s="1"/>
  <c r="H174" i="78" s="1"/>
  <c r="B102" i="77"/>
  <c r="B110" i="77" s="1"/>
  <c r="B120" i="77" s="1"/>
  <c r="B128" i="77" s="1"/>
  <c r="B138" i="77" s="1"/>
  <c r="B149" i="77"/>
  <c r="E34" i="77"/>
  <c r="E157" i="77"/>
  <c r="E158" i="77"/>
  <c r="E28" i="77"/>
  <c r="F26" i="77"/>
  <c r="F34" i="77" s="1"/>
  <c r="F44" i="77" s="1"/>
  <c r="F52" i="77" s="1"/>
  <c r="F64" i="77" s="1"/>
  <c r="F75" i="77" s="1"/>
  <c r="I167" i="77" s="1"/>
  <c r="E171" i="77"/>
  <c r="F171" i="77" s="1"/>
  <c r="H171" i="77" s="1"/>
  <c r="C183" i="77"/>
  <c r="F92" i="77"/>
  <c r="F100" i="77" s="1"/>
  <c r="F108" i="77"/>
  <c r="F118" i="77" s="1"/>
  <c r="F126" i="77" s="1"/>
  <c r="F136" i="77" s="1"/>
  <c r="F147" i="77" s="1"/>
  <c r="I170" i="77" s="1"/>
  <c r="F125" i="77"/>
  <c r="F133" i="77" s="1"/>
  <c r="F144" i="77" s="1"/>
  <c r="I169" i="77" s="1"/>
  <c r="B62" i="77"/>
  <c r="B73" i="77"/>
  <c r="F17" i="77"/>
  <c r="F24" i="77" s="1"/>
  <c r="F33" i="77" s="1"/>
  <c r="F41" i="77" s="1"/>
  <c r="F51" i="77" s="1"/>
  <c r="F61" i="77" s="1"/>
  <c r="F72" i="77" s="1"/>
  <c r="I166" i="77" s="1"/>
  <c r="C179" i="77"/>
  <c r="E167" i="77"/>
  <c r="F167" i="77" s="1"/>
  <c r="H167" i="77" s="1"/>
  <c r="F94" i="77"/>
  <c r="C69" i="77"/>
  <c r="C22" i="77"/>
  <c r="C31" i="77" s="1"/>
  <c r="C38" i="77" s="1"/>
  <c r="C49" i="77" s="1"/>
  <c r="C58" i="77" s="1"/>
  <c r="C182" i="77"/>
  <c r="E170" i="77"/>
  <c r="F170" i="77" s="1"/>
  <c r="H170" i="77" s="1"/>
  <c r="E49" i="77"/>
  <c r="F156" i="77"/>
  <c r="F29" i="77"/>
  <c r="F36" i="77" s="1"/>
  <c r="F47" i="77" s="1"/>
  <c r="F54" i="77" s="1"/>
  <c r="F67" i="77" s="1"/>
  <c r="F78" i="77" s="1"/>
  <c r="I168" i="77" s="1"/>
  <c r="C159" i="77"/>
  <c r="C169" i="77" s="1"/>
  <c r="E82" i="77"/>
  <c r="C92" i="77"/>
  <c r="C99" i="77" s="1"/>
  <c r="C94" i="77"/>
  <c r="C102" i="77" s="1"/>
  <c r="C110" i="77" s="1"/>
  <c r="C120" i="77" s="1"/>
  <c r="C128" i="77" s="1"/>
  <c r="C138" i="77" s="1"/>
  <c r="C149" i="77" s="1"/>
  <c r="C156" i="77"/>
  <c r="C166" i="77" s="1"/>
  <c r="H157" i="77"/>
  <c r="E156" i="77"/>
  <c r="E73" i="77"/>
  <c r="C158" i="77"/>
  <c r="C168" i="77" s="1"/>
  <c r="E20" i="77"/>
  <c r="C18" i="77"/>
  <c r="C25" i="77" s="1"/>
  <c r="C34" i="77" s="1"/>
  <c r="C42" i="77" s="1"/>
  <c r="C52" i="77" s="1"/>
  <c r="C62" i="77" s="1"/>
  <c r="C73" i="77" s="1"/>
  <c r="F82" i="79" l="1"/>
  <c r="I175" i="79" s="1"/>
  <c r="I179" i="79" s="1"/>
  <c r="F24" i="80"/>
  <c r="F34" i="80" s="1"/>
  <c r="F42" i="80" s="1"/>
  <c r="F53" i="80" s="1"/>
  <c r="F63" i="80" s="1"/>
  <c r="F75" i="80" s="1"/>
  <c r="I173" i="80" s="1"/>
  <c r="J173" i="80" s="1"/>
  <c r="E156" i="76"/>
  <c r="E31" i="76"/>
  <c r="E38" i="76" s="1"/>
  <c r="F75" i="76"/>
  <c r="I167" i="76" s="1"/>
  <c r="E179" i="76" s="1"/>
  <c r="J179" i="76" s="1"/>
  <c r="F17" i="79"/>
  <c r="F24" i="79" s="1"/>
  <c r="F34" i="79" s="1"/>
  <c r="F42" i="79" s="1"/>
  <c r="F53" i="79" s="1"/>
  <c r="F63" i="79" s="1"/>
  <c r="F75" i="79" s="1"/>
  <c r="I173" i="79" s="1"/>
  <c r="F61" i="76"/>
  <c r="F72" i="76" s="1"/>
  <c r="I166" i="76" s="1"/>
  <c r="G178" i="76" s="1"/>
  <c r="F145" i="79"/>
  <c r="F157" i="79" s="1"/>
  <c r="I178" i="79" s="1"/>
  <c r="J178" i="79" s="1"/>
  <c r="F103" i="77"/>
  <c r="F110" i="77" s="1"/>
  <c r="F121" i="77" s="1"/>
  <c r="F128" i="77" s="1"/>
  <c r="F139" i="77" s="1"/>
  <c r="F150" i="77" s="1"/>
  <c r="I171" i="77" s="1"/>
  <c r="G183" i="77" s="1"/>
  <c r="E179" i="80"/>
  <c r="G183" i="76"/>
  <c r="E183" i="76"/>
  <c r="J183" i="76" s="1"/>
  <c r="J171" i="76"/>
  <c r="E178" i="76"/>
  <c r="G179" i="76"/>
  <c r="J167" i="76"/>
  <c r="E182" i="76"/>
  <c r="J182" i="76" s="1"/>
  <c r="J170" i="76"/>
  <c r="G182" i="76"/>
  <c r="J169" i="76"/>
  <c r="G181" i="76"/>
  <c r="E181" i="76"/>
  <c r="J181" i="76" s="1"/>
  <c r="G180" i="76"/>
  <c r="E180" i="76"/>
  <c r="J180" i="76" s="1"/>
  <c r="J168" i="76"/>
  <c r="E157" i="76"/>
  <c r="E28" i="76"/>
  <c r="E158" i="76"/>
  <c r="E34" i="76"/>
  <c r="E172" i="76"/>
  <c r="F166" i="76"/>
  <c r="E85" i="76"/>
  <c r="E87" i="76" s="1"/>
  <c r="E89" i="76"/>
  <c r="I179" i="80"/>
  <c r="G186" i="80"/>
  <c r="J174" i="80"/>
  <c r="E186" i="80"/>
  <c r="J186" i="80" s="1"/>
  <c r="G190" i="80"/>
  <c r="E190" i="80"/>
  <c r="J190" i="80" s="1"/>
  <c r="J178" i="80"/>
  <c r="J176" i="80"/>
  <c r="G188" i="80"/>
  <c r="E188" i="80"/>
  <c r="J188" i="80" s="1"/>
  <c r="E189" i="80"/>
  <c r="J189" i="80" s="1"/>
  <c r="J177" i="80"/>
  <c r="G189" i="80"/>
  <c r="G187" i="80"/>
  <c r="J175" i="80"/>
  <c r="E187" i="80"/>
  <c r="J187" i="80" s="1"/>
  <c r="E28" i="80"/>
  <c r="E164" i="80"/>
  <c r="E35" i="80"/>
  <c r="E165" i="80"/>
  <c r="F179" i="80"/>
  <c r="H173" i="80"/>
  <c r="H179" i="80" s="1"/>
  <c r="E96" i="80"/>
  <c r="E98" i="80" s="1"/>
  <c r="E100" i="80"/>
  <c r="F163" i="80"/>
  <c r="E51" i="80"/>
  <c r="I164" i="80"/>
  <c r="E80" i="80"/>
  <c r="I165" i="80"/>
  <c r="G185" i="79"/>
  <c r="E185" i="79"/>
  <c r="G190" i="79"/>
  <c r="E190" i="79"/>
  <c r="J190" i="79" s="1"/>
  <c r="J174" i="79"/>
  <c r="E186" i="79"/>
  <c r="J186" i="79" s="1"/>
  <c r="G186" i="79"/>
  <c r="E187" i="79"/>
  <c r="J187" i="79" s="1"/>
  <c r="J175" i="79"/>
  <c r="E189" i="79"/>
  <c r="J189" i="79" s="1"/>
  <c r="J177" i="79"/>
  <c r="G189" i="79"/>
  <c r="J176" i="79"/>
  <c r="G188" i="79"/>
  <c r="E188" i="79"/>
  <c r="J188" i="79" s="1"/>
  <c r="D95" i="79"/>
  <c r="D100" i="79"/>
  <c r="D102" i="79" s="1"/>
  <c r="D109" i="79" s="1"/>
  <c r="D111" i="79" s="1"/>
  <c r="E89" i="79"/>
  <c r="E91" i="79" s="1"/>
  <c r="E93" i="79"/>
  <c r="D49" i="79"/>
  <c r="D56" i="79" s="1"/>
  <c r="D48" i="79"/>
  <c r="E51" i="79"/>
  <c r="F163" i="79"/>
  <c r="D23" i="79"/>
  <c r="D32" i="79" s="1"/>
  <c r="D33" i="79" s="1"/>
  <c r="D17" i="79"/>
  <c r="D24" i="79" s="1"/>
  <c r="I164" i="79"/>
  <c r="E80" i="79"/>
  <c r="I165" i="79"/>
  <c r="E165" i="79"/>
  <c r="E28" i="79"/>
  <c r="E164" i="79"/>
  <c r="E35" i="79"/>
  <c r="D141" i="79"/>
  <c r="D151" i="79"/>
  <c r="D152" i="79" s="1"/>
  <c r="D153" i="79" s="1"/>
  <c r="E179" i="79"/>
  <c r="F173" i="79"/>
  <c r="D144" i="79"/>
  <c r="D145" i="79"/>
  <c r="D156" i="79" s="1"/>
  <c r="G186" i="78"/>
  <c r="J174" i="78"/>
  <c r="E186" i="78"/>
  <c r="J186" i="78" s="1"/>
  <c r="J173" i="78"/>
  <c r="G185" i="78"/>
  <c r="E185" i="78"/>
  <c r="I179" i="78"/>
  <c r="E189" i="78"/>
  <c r="J189" i="78" s="1"/>
  <c r="J177" i="78"/>
  <c r="G189" i="78"/>
  <c r="G187" i="78"/>
  <c r="E187" i="78"/>
  <c r="J187" i="78" s="1"/>
  <c r="J175" i="78"/>
  <c r="G190" i="78"/>
  <c r="E190" i="78"/>
  <c r="J190" i="78" s="1"/>
  <c r="J178" i="78"/>
  <c r="J176" i="78"/>
  <c r="G188" i="78"/>
  <c r="E188" i="78"/>
  <c r="J188" i="78" s="1"/>
  <c r="E28" i="78"/>
  <c r="E164" i="78"/>
  <c r="E35" i="78"/>
  <c r="E165" i="78"/>
  <c r="F179" i="78"/>
  <c r="H173" i="78"/>
  <c r="H179" i="78" s="1"/>
  <c r="E96" i="78"/>
  <c r="E98" i="78" s="1"/>
  <c r="E100" i="78"/>
  <c r="I164" i="78"/>
  <c r="E80" i="78"/>
  <c r="I165" i="78"/>
  <c r="F163" i="78"/>
  <c r="E51" i="78"/>
  <c r="G178" i="77"/>
  <c r="E178" i="77"/>
  <c r="E179" i="77"/>
  <c r="J179" i="77" s="1"/>
  <c r="J167" i="77"/>
  <c r="G179" i="77"/>
  <c r="G181" i="77"/>
  <c r="E181" i="77"/>
  <c r="J181" i="77" s="1"/>
  <c r="E182" i="77"/>
  <c r="J182" i="77" s="1"/>
  <c r="J170" i="77"/>
  <c r="G182" i="77"/>
  <c r="G180" i="77"/>
  <c r="E180" i="77"/>
  <c r="J180" i="77" s="1"/>
  <c r="E168" i="77"/>
  <c r="F168" i="77" s="1"/>
  <c r="H168" i="77" s="1"/>
  <c r="C180" i="77"/>
  <c r="E77" i="77"/>
  <c r="I157" i="77"/>
  <c r="I158" i="77"/>
  <c r="E169" i="77"/>
  <c r="F169" i="77" s="1"/>
  <c r="H169" i="77" s="1"/>
  <c r="C181" i="77"/>
  <c r="E85" i="77"/>
  <c r="E87" i="77" s="1"/>
  <c r="E89" i="77"/>
  <c r="C178" i="77"/>
  <c r="E166" i="77"/>
  <c r="E36" i="77"/>
  <c r="E42" i="77"/>
  <c r="C108" i="77"/>
  <c r="C116" i="77"/>
  <c r="C126" i="77" s="1"/>
  <c r="C134" i="77" s="1"/>
  <c r="C145" i="77" s="1"/>
  <c r="E185" i="80" l="1"/>
  <c r="J171" i="77"/>
  <c r="I172" i="77"/>
  <c r="G187" i="79"/>
  <c r="G185" i="80"/>
  <c r="I172" i="76"/>
  <c r="E183" i="77"/>
  <c r="J183" i="77" s="1"/>
  <c r="F156" i="76"/>
  <c r="E49" i="76"/>
  <c r="J166" i="76"/>
  <c r="J172" i="76" s="1"/>
  <c r="J178" i="76"/>
  <c r="I178" i="76"/>
  <c r="I179" i="76" s="1"/>
  <c r="I180" i="76" s="1"/>
  <c r="I181" i="76" s="1"/>
  <c r="I182" i="76" s="1"/>
  <c r="I183" i="76" s="1"/>
  <c r="E92" i="76"/>
  <c r="E94" i="76" s="1"/>
  <c r="E96" i="76"/>
  <c r="E42" i="76"/>
  <c r="E36" i="76"/>
  <c r="F172" i="76"/>
  <c r="H166" i="76"/>
  <c r="H172" i="76" s="1"/>
  <c r="E43" i="80"/>
  <c r="E37" i="80"/>
  <c r="E103" i="80"/>
  <c r="E166" i="80"/>
  <c r="E109" i="80"/>
  <c r="J185" i="80"/>
  <c r="I185" i="80"/>
  <c r="I186" i="80" s="1"/>
  <c r="I187" i="80" s="1"/>
  <c r="I188" i="80" s="1"/>
  <c r="I189" i="80" s="1"/>
  <c r="I190" i="80" s="1"/>
  <c r="J179" i="80"/>
  <c r="D119" i="79"/>
  <c r="D128" i="79" s="1"/>
  <c r="D130" i="79" s="1"/>
  <c r="D118" i="79"/>
  <c r="D116" i="79"/>
  <c r="F179" i="79"/>
  <c r="H173" i="79"/>
  <c r="H179" i="79" s="1"/>
  <c r="E43" i="79"/>
  <c r="E37" i="79"/>
  <c r="D41" i="79"/>
  <c r="D52" i="79" s="1"/>
  <c r="D34" i="79"/>
  <c r="D42" i="79" s="1"/>
  <c r="D53" i="79" s="1"/>
  <c r="D39" i="79"/>
  <c r="D51" i="79" s="1"/>
  <c r="J185" i="79"/>
  <c r="I185" i="79"/>
  <c r="I186" i="79" s="1"/>
  <c r="I187" i="79" s="1"/>
  <c r="I188" i="79" s="1"/>
  <c r="I189" i="79" s="1"/>
  <c r="I190" i="79" s="1"/>
  <c r="E96" i="79"/>
  <c r="E98" i="79" s="1"/>
  <c r="E100" i="79"/>
  <c r="D155" i="79"/>
  <c r="D157" i="79"/>
  <c r="D70" i="79"/>
  <c r="D82" i="79" s="1"/>
  <c r="D68" i="79"/>
  <c r="J173" i="79"/>
  <c r="J179" i="79" s="1"/>
  <c r="E43" i="78"/>
  <c r="E37" i="78"/>
  <c r="J185" i="78"/>
  <c r="I185" i="78"/>
  <c r="I186" i="78" s="1"/>
  <c r="I187" i="78" s="1"/>
  <c r="I188" i="78" s="1"/>
  <c r="I189" i="78" s="1"/>
  <c r="I190" i="78" s="1"/>
  <c r="E103" i="78"/>
  <c r="E166" i="78"/>
  <c r="E109" i="78"/>
  <c r="J179" i="78"/>
  <c r="E46" i="77"/>
  <c r="F158" i="77" s="1"/>
  <c r="E52" i="77"/>
  <c r="E54" i="77" s="1"/>
  <c r="F157" i="77"/>
  <c r="J178" i="77"/>
  <c r="I178" i="77"/>
  <c r="I179" i="77" s="1"/>
  <c r="I180" i="77" s="1"/>
  <c r="I181" i="77" s="1"/>
  <c r="I182" i="77" s="1"/>
  <c r="I183" i="77" s="1"/>
  <c r="E92" i="77"/>
  <c r="E94" i="77" s="1"/>
  <c r="E96" i="77"/>
  <c r="J168" i="77"/>
  <c r="J169" i="77"/>
  <c r="E172" i="77"/>
  <c r="F166" i="77"/>
  <c r="E105" i="76" l="1"/>
  <c r="E99" i="76"/>
  <c r="E159" i="76"/>
  <c r="E52" i="76"/>
  <c r="E54" i="76" s="1"/>
  <c r="E46" i="76"/>
  <c r="F158" i="76" s="1"/>
  <c r="F157" i="76"/>
  <c r="E106" i="80"/>
  <c r="E168" i="80"/>
  <c r="E167" i="80"/>
  <c r="F164" i="80"/>
  <c r="E54" i="80"/>
  <c r="E56" i="80" s="1"/>
  <c r="E47" i="80"/>
  <c r="F165" i="80" s="1"/>
  <c r="E116" i="80"/>
  <c r="E112" i="80"/>
  <c r="E114" i="80" s="1"/>
  <c r="E103" i="79"/>
  <c r="E166" i="79"/>
  <c r="E109" i="79"/>
  <c r="F164" i="79"/>
  <c r="E54" i="79"/>
  <c r="E56" i="79" s="1"/>
  <c r="E47" i="79"/>
  <c r="F165" i="79" s="1"/>
  <c r="D80" i="79"/>
  <c r="D81" i="79" s="1"/>
  <c r="D69" i="79"/>
  <c r="D62" i="79"/>
  <c r="D63" i="79" s="1"/>
  <c r="D60" i="79"/>
  <c r="D72" i="79" s="1"/>
  <c r="D74" i="79" s="1"/>
  <c r="D75" i="79" s="1"/>
  <c r="D137" i="79"/>
  <c r="D135" i="79"/>
  <c r="D147" i="79" s="1"/>
  <c r="D149" i="79" s="1"/>
  <c r="D150" i="79" s="1"/>
  <c r="D138" i="79"/>
  <c r="F164" i="78"/>
  <c r="E54" i="78"/>
  <c r="E56" i="78" s="1"/>
  <c r="E47" i="78"/>
  <c r="F165" i="78" s="1"/>
  <c r="E116" i="78"/>
  <c r="E112" i="78"/>
  <c r="E114" i="78" s="1"/>
  <c r="E106" i="78"/>
  <c r="E168" i="78"/>
  <c r="E167" i="78"/>
  <c r="E99" i="77"/>
  <c r="E105" i="77"/>
  <c r="E159" i="77"/>
  <c r="F172" i="77"/>
  <c r="H166" i="77"/>
  <c r="H172" i="77" s="1"/>
  <c r="J166" i="77"/>
  <c r="J172" i="77" s="1"/>
  <c r="E160" i="76" l="1"/>
  <c r="E102" i="76"/>
  <c r="E161" i="76"/>
  <c r="E112" i="76"/>
  <c r="E108" i="76"/>
  <c r="E110" i="76" s="1"/>
  <c r="F166" i="80"/>
  <c r="E120" i="80"/>
  <c r="E128" i="80"/>
  <c r="E112" i="79"/>
  <c r="E114" i="79" s="1"/>
  <c r="E116" i="79"/>
  <c r="E106" i="79"/>
  <c r="E168" i="79"/>
  <c r="E167" i="79"/>
  <c r="F166" i="78"/>
  <c r="E120" i="78"/>
  <c r="E128" i="78"/>
  <c r="E108" i="77"/>
  <c r="E110" i="77" s="1"/>
  <c r="E112" i="77"/>
  <c r="E160" i="77"/>
  <c r="E102" i="77"/>
  <c r="E161" i="77"/>
  <c r="E116" i="76" l="1"/>
  <c r="F159" i="76"/>
  <c r="E123" i="76"/>
  <c r="E131" i="80"/>
  <c r="E133" i="80" s="1"/>
  <c r="E135" i="80"/>
  <c r="F168" i="80"/>
  <c r="F167" i="80"/>
  <c r="E124" i="80"/>
  <c r="F166" i="79"/>
  <c r="E120" i="79"/>
  <c r="E128" i="79"/>
  <c r="E131" i="78"/>
  <c r="E133" i="78" s="1"/>
  <c r="E135" i="78"/>
  <c r="F168" i="78"/>
  <c r="F167" i="78"/>
  <c r="E124" i="78"/>
  <c r="E116" i="77"/>
  <c r="F159" i="77"/>
  <c r="E123" i="77"/>
  <c r="E126" i="76" l="1"/>
  <c r="E128" i="76" s="1"/>
  <c r="E130" i="76"/>
  <c r="E120" i="76"/>
  <c r="F161" i="76"/>
  <c r="F160" i="76"/>
  <c r="H166" i="80"/>
  <c r="E139" i="80"/>
  <c r="E147" i="80"/>
  <c r="E131" i="79"/>
  <c r="E133" i="79" s="1"/>
  <c r="E135" i="79"/>
  <c r="F168" i="79"/>
  <c r="F167" i="79"/>
  <c r="E124" i="79"/>
  <c r="H166" i="78"/>
  <c r="E139" i="78"/>
  <c r="E147" i="78"/>
  <c r="E126" i="77"/>
  <c r="E128" i="77" s="1"/>
  <c r="E130" i="77"/>
  <c r="F160" i="77"/>
  <c r="F161" i="77"/>
  <c r="E120" i="77"/>
  <c r="E134" i="76" l="1"/>
  <c r="H159" i="76"/>
  <c r="E141" i="76"/>
  <c r="I166" i="80"/>
  <c r="E151" i="80"/>
  <c r="H168" i="80"/>
  <c r="E143" i="80"/>
  <c r="H167" i="80"/>
  <c r="H166" i="79"/>
  <c r="E147" i="79"/>
  <c r="E139" i="79"/>
  <c r="I166" i="78"/>
  <c r="E151" i="78"/>
  <c r="H168" i="78"/>
  <c r="E143" i="78"/>
  <c r="H167" i="78"/>
  <c r="H159" i="77"/>
  <c r="E141" i="77"/>
  <c r="E134" i="77"/>
  <c r="H161" i="76" l="1"/>
  <c r="E138" i="76"/>
  <c r="H160" i="76"/>
  <c r="E145" i="76"/>
  <c r="I159" i="76"/>
  <c r="I168" i="80"/>
  <c r="I167" i="80"/>
  <c r="E155" i="80"/>
  <c r="H168" i="79"/>
  <c r="E143" i="79"/>
  <c r="H167" i="79"/>
  <c r="I166" i="79"/>
  <c r="E151" i="79"/>
  <c r="I168" i="78"/>
  <c r="I167" i="78"/>
  <c r="E155" i="78"/>
  <c r="H161" i="77"/>
  <c r="E138" i="77"/>
  <c r="H160" i="77"/>
  <c r="I159" i="77"/>
  <c r="E145" i="77"/>
  <c r="I161" i="76" l="1"/>
  <c r="E149" i="76"/>
  <c r="I160" i="76"/>
  <c r="I168" i="79"/>
  <c r="E155" i="79"/>
  <c r="I167" i="79"/>
  <c r="I161" i="77"/>
  <c r="E149" i="77"/>
  <c r="I160" i="77"/>
</calcChain>
</file>

<file path=xl/sharedStrings.xml><?xml version="1.0" encoding="utf-8"?>
<sst xmlns="http://schemas.openxmlformats.org/spreadsheetml/2006/main" count="810" uniqueCount="68">
  <si>
    <t>Coordinador Carrera Administración de Empresas - Semipresencial</t>
  </si>
  <si>
    <t>COMUNICACIÓN ORAL Y ESCRITA</t>
  </si>
  <si>
    <t>MÉTODOS DE INVESTIGACIÓN EN ADMINISTRACIÓN</t>
  </si>
  <si>
    <t>MATEMÁTICA APLICADA</t>
  </si>
  <si>
    <t>Horas Presencial</t>
  </si>
  <si>
    <t>HORARIOS*</t>
  </si>
  <si>
    <t>Propuesta horas cerradas*</t>
  </si>
  <si>
    <t>Proyectado con horas cerradas</t>
  </si>
  <si>
    <t>Horas reales por asignatura considerando 40%</t>
  </si>
  <si>
    <t>Horas de docencia 
Proyecto Aprobado</t>
  </si>
  <si>
    <t>Asignatura</t>
  </si>
  <si>
    <t>No.</t>
  </si>
  <si>
    <t>HORAS TOTALES</t>
  </si>
  <si>
    <t>FINAL</t>
  </si>
  <si>
    <t>TERCERO</t>
  </si>
  <si>
    <t>SEGUNDO</t>
  </si>
  <si>
    <t>PRIMERO</t>
  </si>
  <si>
    <t>EXAMENES</t>
  </si>
  <si>
    <t>Examen Final</t>
  </si>
  <si>
    <t>CONTABILIDAD BÁSICA</t>
  </si>
  <si>
    <t>Clase</t>
  </si>
  <si>
    <t>14</t>
  </si>
  <si>
    <t>Examen segundo parcial</t>
  </si>
  <si>
    <t>12</t>
  </si>
  <si>
    <t>Examen primer parcial</t>
  </si>
  <si>
    <t>11</t>
  </si>
  <si>
    <t>10</t>
  </si>
  <si>
    <t>9</t>
  </si>
  <si>
    <t>INTRODUCCIÓN A LA ADMINISTRACIÓN</t>
  </si>
  <si>
    <t>6</t>
  </si>
  <si>
    <t>4</t>
  </si>
  <si>
    <t>3</t>
  </si>
  <si>
    <t>2</t>
  </si>
  <si>
    <t>1</t>
  </si>
  <si>
    <t>HORARIO</t>
  </si>
  <si>
    <t>Recesos</t>
  </si>
  <si>
    <t>Actividad</t>
  </si>
  <si>
    <t>Horas</t>
  </si>
  <si>
    <t>Horas
Cumplidas</t>
  </si>
  <si>
    <t>FECHAS</t>
  </si>
  <si>
    <t>MATERIA</t>
  </si>
  <si>
    <t>CARRERA ADMINISTRACIÓN DE EMPRESAS SEMIPRESENCIAL</t>
  </si>
  <si>
    <t>Examen tercer parcial</t>
  </si>
  <si>
    <t>Sumatoria Horas Semanales</t>
  </si>
  <si>
    <t>TECNOLOGÍA DE LA INFORMACIÓN</t>
  </si>
  <si>
    <t>Clases</t>
  </si>
  <si>
    <t>CALENDARIO DE EVALUACIONES</t>
  </si>
  <si>
    <t xml:space="preserve">Porcentaje aprobado en el proyecto </t>
  </si>
  <si>
    <t xml:space="preserve">Porcentaje actual </t>
  </si>
  <si>
    <t xml:space="preserve">CALENDARIO Y HORARIO DE CLASES DEL PRIMER NIVEL PERIODO FEBRERO - JUNIO 2023 </t>
  </si>
  <si>
    <t>Coordinador de Carrera: GIOVANNA ALEJANDRA CUESTA CHAVEZ</t>
  </si>
  <si>
    <t>SEMANA</t>
  </si>
  <si>
    <t>DOCENTE</t>
  </si>
  <si>
    <t>NRC</t>
  </si>
  <si>
    <t>Sumatoria Horas Semanales (Fi)</t>
  </si>
  <si>
    <t>Horas
Cumplidas (SEM)</t>
  </si>
  <si>
    <t>FERIADO SEMANA SANTA JUEVES 6 VIERNES 7 SABADO 8 DOMINGO 9 Y LUNES 10 DE ABRIL DE 2023</t>
  </si>
  <si>
    <t>Horas para Examen Final (POR MATERIA)</t>
  </si>
  <si>
    <t>Horas presencial menos Examen Final (POR MATERIA)</t>
  </si>
  <si>
    <t>Horas designadas para examenes parciales (POR MATERIA)</t>
  </si>
  <si>
    <t>Horas por cumplir en cada parcial (incluye los examenes de los parciales) (POR MATERIA)</t>
  </si>
  <si>
    <t>Horas por cumplir en cada parcial (menos examenes parciales y examen final) (POR MATERIA)</t>
  </si>
  <si>
    <t>ECON. ALEJANDRA CUESTA</t>
  </si>
  <si>
    <t>PRIMER NIVEL 1PO2023</t>
  </si>
  <si>
    <t>SEGUNDO NIVEL 1PO2023</t>
  </si>
  <si>
    <t>TERCER NIVEL 1PO2023</t>
  </si>
  <si>
    <t>CUARTO NIVEL 1PO2023</t>
  </si>
  <si>
    <t>QUINTO NIVEL 1PO2023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</si>
</sst>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$-F800]dddd\,\ mmmm\ dd\,\ yyyy"/>
    <numFmt numFmtId="167" formatCode="[$-300A]dddd\,\ dd&quot; de &quot;mmmm&quot; de &quot;yyyy;@"/>
    <numFmt numFmtId="168" formatCode="h:mm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9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65" fontId="7" fillId="2" borderId="0" xfId="2" applyNumberFormat="1" applyFont="1" applyFill="1" applyAlignment="1">
      <alignment horizontal="center" vertical="center"/>
    </xf>
    <xf numFmtId="0" fontId="8" fillId="2" borderId="0" xfId="0" applyFont="1" applyFill="1"/>
    <xf numFmtId="165" fontId="8" fillId="2" borderId="0" xfId="2" applyNumberFormat="1" applyFont="1" applyFill="1" applyAlignment="1">
      <alignment vertical="center"/>
    </xf>
    <xf numFmtId="0" fontId="8" fillId="2" borderId="0" xfId="0" applyFont="1" applyFill="1" applyAlignment="1">
      <alignment wrapText="1"/>
    </xf>
    <xf numFmtId="0" fontId="11" fillId="2" borderId="1" xfId="2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6" fontId="14" fillId="2" borderId="1" xfId="0" applyNumberFormat="1" applyFont="1" applyFill="1" applyBorder="1" applyAlignment="1">
      <alignment horizontal="left"/>
    </xf>
    <xf numFmtId="0" fontId="14" fillId="2" borderId="0" xfId="0" applyFont="1" applyFill="1"/>
    <xf numFmtId="166" fontId="14" fillId="2" borderId="0" xfId="0" applyNumberFormat="1" applyFont="1" applyFill="1" applyAlignment="1">
      <alignment horizontal="left"/>
    </xf>
    <xf numFmtId="165" fontId="14" fillId="2" borderId="0" xfId="2" applyNumberFormat="1" applyFont="1" applyFill="1" applyBorder="1" applyAlignment="1">
      <alignment horizontal="left" vertical="center"/>
    </xf>
    <xf numFmtId="165" fontId="10" fillId="2" borderId="0" xfId="2" applyNumberFormat="1" applyFont="1" applyFill="1" applyBorder="1" applyAlignment="1">
      <alignment vertical="center"/>
    </xf>
    <xf numFmtId="0" fontId="16" fillId="2" borderId="0" xfId="0" applyFont="1" applyFill="1"/>
    <xf numFmtId="9" fontId="7" fillId="2" borderId="0" xfId="4" applyFont="1" applyFill="1" applyBorder="1" applyAlignment="1">
      <alignment horizontal="center" vertical="center" wrapText="1"/>
    </xf>
    <xf numFmtId="10" fontId="8" fillId="2" borderId="3" xfId="4" applyNumberFormat="1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10" fontId="8" fillId="2" borderId="1" xfId="4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10" fontId="8" fillId="2" borderId="0" xfId="4" applyNumberFormat="1" applyFont="1" applyFill="1" applyAlignment="1">
      <alignment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/>
    </xf>
    <xf numFmtId="46" fontId="7" fillId="2" borderId="0" xfId="2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/>
    </xf>
    <xf numFmtId="46" fontId="8" fillId="2" borderId="0" xfId="2" applyNumberFormat="1" applyFont="1" applyFill="1"/>
    <xf numFmtId="0" fontId="9" fillId="3" borderId="16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67" fontId="9" fillId="3" borderId="12" xfId="0" applyNumberFormat="1" applyFont="1" applyFill="1" applyBorder="1" applyAlignment="1">
      <alignment horizontal="center" vertical="center"/>
    </xf>
    <xf numFmtId="46" fontId="9" fillId="3" borderId="12" xfId="2" applyNumberFormat="1" applyFont="1" applyFill="1" applyBorder="1" applyAlignment="1">
      <alignment horizontal="center" wrapText="1"/>
    </xf>
    <xf numFmtId="165" fontId="9" fillId="3" borderId="12" xfId="2" applyNumberFormat="1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  <xf numFmtId="46" fontId="11" fillId="2" borderId="1" xfId="2" applyNumberFormat="1" applyFont="1" applyFill="1" applyBorder="1" applyAlignment="1">
      <alignment horizontal="center" vertical="center"/>
    </xf>
    <xf numFmtId="168" fontId="11" fillId="2" borderId="1" xfId="2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10" fillId="2" borderId="3" xfId="0" applyNumberFormat="1" applyFont="1" applyFill="1" applyBorder="1" applyAlignment="1">
      <alignment horizontal="center" vertical="center" wrapText="1"/>
    </xf>
    <xf numFmtId="46" fontId="22" fillId="2" borderId="1" xfId="2" applyNumberFormat="1" applyFont="1" applyFill="1" applyBorder="1" applyAlignment="1">
      <alignment horizontal="center" vertical="center"/>
    </xf>
    <xf numFmtId="0" fontId="22" fillId="2" borderId="1" xfId="2" applyNumberFormat="1" applyFont="1" applyFill="1" applyBorder="1" applyAlignment="1">
      <alignment horizontal="center" vertical="center"/>
    </xf>
    <xf numFmtId="0" fontId="22" fillId="2" borderId="1" xfId="0" applyFont="1" applyFill="1" applyBorder="1"/>
    <xf numFmtId="168" fontId="9" fillId="2" borderId="1" xfId="0" applyNumberFormat="1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167" fontId="10" fillId="2" borderId="0" xfId="0" applyNumberFormat="1" applyFont="1" applyFill="1" applyAlignment="1">
      <alignment horizontal="center" vertical="center"/>
    </xf>
    <xf numFmtId="46" fontId="14" fillId="2" borderId="0" xfId="2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center" vertical="center" wrapText="1"/>
    </xf>
    <xf numFmtId="168" fontId="10" fillId="2" borderId="2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 wrapText="1"/>
    </xf>
    <xf numFmtId="0" fontId="25" fillId="2" borderId="10" xfId="0" applyFont="1" applyFill="1" applyBorder="1" applyAlignment="1">
      <alignment horizontal="center" vertical="center" wrapText="1"/>
    </xf>
    <xf numFmtId="46" fontId="25" fillId="2" borderId="10" xfId="0" applyNumberFormat="1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168" fontId="25" fillId="2" borderId="10" xfId="0" applyNumberFormat="1" applyFont="1" applyFill="1" applyBorder="1" applyAlignment="1">
      <alignment horizontal="center" vertical="center" wrapText="1"/>
    </xf>
    <xf numFmtId="168" fontId="25" fillId="2" borderId="11" xfId="0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vertical="center"/>
    </xf>
    <xf numFmtId="46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6" fontId="10" fillId="2" borderId="0" xfId="0" applyNumberFormat="1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46" fontId="9" fillId="3" borderId="1" xfId="2" applyNumberFormat="1" applyFont="1" applyFill="1" applyBorder="1" applyAlignment="1">
      <alignment horizontal="center" wrapText="1"/>
    </xf>
    <xf numFmtId="165" fontId="9" fillId="3" borderId="1" xfId="2" applyNumberFormat="1" applyFont="1" applyFill="1" applyBorder="1" applyAlignment="1">
      <alignment horizontal="center" vertical="center" wrapText="1"/>
    </xf>
    <xf numFmtId="46" fontId="10" fillId="2" borderId="1" xfId="2" applyNumberFormat="1" applyFont="1" applyFill="1" applyBorder="1" applyAlignment="1">
      <alignment horizontal="center" vertical="center"/>
    </xf>
    <xf numFmtId="168" fontId="10" fillId="2" borderId="1" xfId="2" applyNumberFormat="1" applyFont="1" applyFill="1" applyBorder="1" applyAlignment="1">
      <alignment horizontal="center" vertical="center"/>
    </xf>
    <xf numFmtId="46" fontId="10" fillId="2" borderId="1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center" vertical="center"/>
    </xf>
    <xf numFmtId="46" fontId="12" fillId="2" borderId="0" xfId="0" applyNumberFormat="1" applyFont="1" applyFill="1" applyAlignment="1">
      <alignment vertical="center"/>
    </xf>
    <xf numFmtId="168" fontId="12" fillId="2" borderId="0" xfId="0" applyNumberFormat="1" applyFont="1" applyFill="1" applyAlignment="1">
      <alignment horizontal="center" vertical="center"/>
    </xf>
    <xf numFmtId="168" fontId="12" fillId="2" borderId="23" xfId="0" applyNumberFormat="1" applyFont="1" applyFill="1" applyBorder="1" applyAlignment="1">
      <alignment vertical="center"/>
    </xf>
    <xf numFmtId="46" fontId="10" fillId="2" borderId="3" xfId="2" applyNumberFormat="1" applyFont="1" applyFill="1" applyBorder="1" applyAlignment="1">
      <alignment horizontal="center" vertical="center"/>
    </xf>
    <xf numFmtId="168" fontId="10" fillId="2" borderId="3" xfId="2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68" fontId="10" fillId="2" borderId="28" xfId="0" applyNumberFormat="1" applyFont="1" applyFill="1" applyBorder="1" applyAlignment="1">
      <alignment horizontal="center" vertical="center" wrapText="1"/>
    </xf>
    <xf numFmtId="168" fontId="11" fillId="2" borderId="14" xfId="0" applyNumberFormat="1" applyFont="1" applyFill="1" applyBorder="1" applyAlignment="1">
      <alignment horizontal="center" vertical="center" wrapText="1"/>
    </xf>
    <xf numFmtId="46" fontId="10" fillId="2" borderId="7" xfId="0" applyNumberFormat="1" applyFont="1" applyFill="1" applyBorder="1" applyAlignment="1">
      <alignment horizontal="center" vertical="center" wrapText="1"/>
    </xf>
    <xf numFmtId="168" fontId="10" fillId="2" borderId="7" xfId="2" applyNumberFormat="1" applyFont="1" applyFill="1" applyBorder="1" applyAlignment="1">
      <alignment horizontal="center" vertical="center"/>
    </xf>
    <xf numFmtId="168" fontId="10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8" fontId="10" fillId="2" borderId="32" xfId="0" applyNumberFormat="1" applyFont="1" applyFill="1" applyBorder="1" applyAlignment="1">
      <alignment horizontal="center" vertical="center" wrapText="1"/>
    </xf>
    <xf numFmtId="168" fontId="11" fillId="2" borderId="8" xfId="0" applyNumberFormat="1" applyFont="1" applyFill="1" applyBorder="1" applyAlignment="1">
      <alignment horizontal="center" vertical="center" wrapText="1"/>
    </xf>
    <xf numFmtId="46" fontId="10" fillId="2" borderId="2" xfId="0" applyNumberFormat="1" applyFont="1" applyFill="1" applyBorder="1" applyAlignment="1">
      <alignment horizontal="center" vertical="center" wrapText="1"/>
    </xf>
    <xf numFmtId="168" fontId="10" fillId="2" borderId="2" xfId="2" applyNumberFormat="1" applyFont="1" applyFill="1" applyBorder="1" applyAlignment="1">
      <alignment horizontal="center" vertical="center"/>
    </xf>
    <xf numFmtId="168" fontId="10" fillId="2" borderId="2" xfId="0" applyNumberFormat="1" applyFont="1" applyFill="1" applyBorder="1" applyAlignment="1">
      <alignment horizontal="center" vertical="center" wrapText="1"/>
    </xf>
    <xf numFmtId="168" fontId="10" fillId="2" borderId="35" xfId="0" applyNumberFormat="1" applyFont="1" applyFill="1" applyBorder="1" applyAlignment="1">
      <alignment horizontal="center" vertical="center" wrapText="1"/>
    </xf>
    <xf numFmtId="168" fontId="11" fillId="2" borderId="17" xfId="0" applyNumberFormat="1" applyFont="1" applyFill="1" applyBorder="1" applyAlignment="1">
      <alignment horizontal="center" vertical="center" wrapText="1"/>
    </xf>
    <xf numFmtId="20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7" fontId="10" fillId="2" borderId="13" xfId="0" applyNumberFormat="1" applyFont="1" applyFill="1" applyBorder="1" applyAlignment="1">
      <alignment vertical="center"/>
    </xf>
    <xf numFmtId="46" fontId="22" fillId="2" borderId="13" xfId="2" applyNumberFormat="1" applyFont="1" applyFill="1" applyBorder="1" applyAlignment="1">
      <alignment horizontal="center" vertical="center"/>
    </xf>
    <xf numFmtId="0" fontId="22" fillId="2" borderId="13" xfId="2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67" fontId="16" fillId="2" borderId="0" xfId="0" applyNumberFormat="1" applyFont="1" applyFill="1" applyAlignment="1">
      <alignment horizontal="center"/>
    </xf>
    <xf numFmtId="46" fontId="16" fillId="2" borderId="0" xfId="2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7" fontId="14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4" fillId="2" borderId="0" xfId="0" applyNumberFormat="1" applyFont="1" applyFill="1" applyAlignment="1">
      <alignment horizontal="center"/>
    </xf>
    <xf numFmtId="46" fontId="14" fillId="2" borderId="0" xfId="2" applyNumberFormat="1" applyFont="1" applyFill="1" applyBorder="1" applyAlignment="1">
      <alignment horizontal="left"/>
    </xf>
    <xf numFmtId="166" fontId="9" fillId="2" borderId="0" xfId="0" applyNumberFormat="1" applyFont="1" applyFill="1" applyAlignment="1">
      <alignment horizontal="left"/>
    </xf>
    <xf numFmtId="166" fontId="14" fillId="2" borderId="0" xfId="0" applyNumberFormat="1" applyFont="1" applyFill="1" applyAlignment="1">
      <alignment horizontal="center"/>
    </xf>
    <xf numFmtId="167" fontId="17" fillId="2" borderId="0" xfId="0" applyNumberFormat="1" applyFont="1" applyFill="1" applyAlignment="1">
      <alignment horizontal="center"/>
    </xf>
    <xf numFmtId="46" fontId="17" fillId="2" borderId="0" xfId="2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46" fontId="10" fillId="2" borderId="0" xfId="2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67" fontId="16" fillId="2" borderId="27" xfId="0" applyNumberFormat="1" applyFont="1" applyFill="1" applyBorder="1" applyAlignment="1">
      <alignment horizontal="center" vertical="center" wrapText="1"/>
    </xf>
    <xf numFmtId="46" fontId="16" fillId="2" borderId="26" xfId="0" applyNumberFormat="1" applyFont="1" applyFill="1" applyBorder="1" applyAlignment="1">
      <alignment horizontal="center" vertical="center" wrapText="1"/>
    </xf>
    <xf numFmtId="9" fontId="16" fillId="2" borderId="26" xfId="4" applyFont="1" applyFill="1" applyBorder="1" applyAlignment="1">
      <alignment horizontal="center" vertical="center" wrapText="1"/>
    </xf>
    <xf numFmtId="9" fontId="7" fillId="2" borderId="26" xfId="4" applyFont="1" applyFill="1" applyBorder="1" applyAlignment="1">
      <alignment horizontal="center" vertical="center" wrapText="1"/>
    </xf>
    <xf numFmtId="9" fontId="7" fillId="2" borderId="25" xfId="4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6" fontId="8" fillId="2" borderId="3" xfId="0" applyNumberFormat="1" applyFont="1" applyFill="1" applyBorder="1" applyAlignment="1">
      <alignment horizontal="center" vertical="center"/>
    </xf>
    <xf numFmtId="46" fontId="8" fillId="2" borderId="3" xfId="0" applyNumberFormat="1" applyFont="1" applyFill="1" applyBorder="1" applyAlignment="1">
      <alignment horizontal="center" vertical="center" wrapText="1"/>
    </xf>
    <xf numFmtId="46" fontId="8" fillId="2" borderId="3" xfId="2" applyNumberFormat="1" applyFont="1" applyFill="1" applyBorder="1" applyAlignment="1">
      <alignment horizontal="center"/>
    </xf>
    <xf numFmtId="10" fontId="7" fillId="2" borderId="14" xfId="4" applyNumberFormat="1" applyFont="1" applyFill="1" applyBorder="1" applyAlignment="1">
      <alignment horizontal="center"/>
    </xf>
    <xf numFmtId="46" fontId="8" fillId="2" borderId="1" xfId="0" applyNumberFormat="1" applyFont="1" applyFill="1" applyBorder="1" applyAlignment="1">
      <alignment horizontal="center" vertical="center"/>
    </xf>
    <xf numFmtId="46" fontId="8" fillId="2" borderId="1" xfId="0" applyNumberFormat="1" applyFont="1" applyFill="1" applyBorder="1" applyAlignment="1">
      <alignment horizontal="center" vertical="center" wrapText="1"/>
    </xf>
    <xf numFmtId="46" fontId="8" fillId="2" borderId="1" xfId="2" applyNumberFormat="1" applyFont="1" applyFill="1" applyBorder="1" applyAlignment="1">
      <alignment horizontal="center"/>
    </xf>
    <xf numFmtId="10" fontId="7" fillId="2" borderId="6" xfId="4" applyNumberFormat="1" applyFont="1" applyFill="1" applyBorder="1" applyAlignment="1">
      <alignment horizontal="center"/>
    </xf>
    <xf numFmtId="165" fontId="14" fillId="2" borderId="1" xfId="2" applyNumberFormat="1" applyFont="1" applyFill="1" applyBorder="1" applyAlignment="1">
      <alignment horizontal="center" vertical="center"/>
    </xf>
    <xf numFmtId="0" fontId="8" fillId="2" borderId="30" xfId="0" applyFont="1" applyFill="1" applyBorder="1"/>
    <xf numFmtId="0" fontId="8" fillId="2" borderId="18" xfId="0" applyFont="1" applyFill="1" applyBorder="1" applyAlignment="1">
      <alignment horizontal="center" vertical="center"/>
    </xf>
    <xf numFmtId="46" fontId="16" fillId="2" borderId="7" xfId="0" applyNumberFormat="1" applyFont="1" applyFill="1" applyBorder="1" applyAlignment="1">
      <alignment horizontal="center" vertical="center"/>
    </xf>
    <xf numFmtId="46" fontId="16" fillId="2" borderId="7" xfId="2" applyNumberFormat="1" applyFont="1" applyFill="1" applyBorder="1" applyAlignment="1">
      <alignment horizontal="center"/>
    </xf>
    <xf numFmtId="10" fontId="16" fillId="2" borderId="7" xfId="0" applyNumberFormat="1" applyFont="1" applyFill="1" applyBorder="1" applyAlignment="1">
      <alignment horizontal="center"/>
    </xf>
    <xf numFmtId="10" fontId="7" fillId="2" borderId="8" xfId="0" applyNumberFormat="1" applyFont="1" applyFill="1" applyBorder="1" applyAlignment="1">
      <alignment horizontal="center"/>
    </xf>
    <xf numFmtId="167" fontId="8" fillId="2" borderId="0" xfId="4" applyNumberFormat="1" applyFont="1" applyFill="1" applyAlignment="1">
      <alignment horizontal="center"/>
    </xf>
    <xf numFmtId="0" fontId="19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167" fontId="13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6" fontId="14" fillId="2" borderId="1" xfId="0" applyNumberFormat="1" applyFont="1" applyFill="1" applyBorder="1" applyAlignment="1">
      <alignment horizontal="center"/>
    </xf>
    <xf numFmtId="21" fontId="14" fillId="2" borderId="1" xfId="0" applyNumberFormat="1" applyFont="1" applyFill="1" applyBorder="1" applyAlignment="1">
      <alignment horizontal="center"/>
    </xf>
    <xf numFmtId="21" fontId="4" fillId="2" borderId="1" xfId="0" applyNumberFormat="1" applyFont="1" applyFill="1" applyBorder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46" fontId="14" fillId="2" borderId="0" xfId="2" applyNumberFormat="1" applyFont="1" applyFill="1"/>
    <xf numFmtId="0" fontId="9" fillId="2" borderId="0" xfId="0" applyFont="1" applyFill="1"/>
    <xf numFmtId="46" fontId="8" fillId="2" borderId="0" xfId="0" applyNumberFormat="1" applyFont="1" applyFill="1"/>
    <xf numFmtId="167" fontId="0" fillId="2" borderId="0" xfId="0" applyNumberFormat="1" applyFill="1" applyAlignment="1">
      <alignment horizontal="center"/>
    </xf>
    <xf numFmtId="46" fontId="0" fillId="2" borderId="0" xfId="2" applyNumberFormat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/>
    </xf>
    <xf numFmtId="167" fontId="10" fillId="2" borderId="13" xfId="0" applyNumberFormat="1" applyFont="1" applyFill="1" applyBorder="1" applyAlignment="1">
      <alignment horizontal="center" vertical="center"/>
    </xf>
    <xf numFmtId="167" fontId="10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166" fontId="14" fillId="2" borderId="20" xfId="0" applyNumberFormat="1" applyFont="1" applyFill="1" applyBorder="1" applyAlignment="1">
      <alignment horizontal="center"/>
    </xf>
    <xf numFmtId="166" fontId="14" fillId="2" borderId="19" xfId="0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 wrapText="1"/>
    </xf>
    <xf numFmtId="0" fontId="18" fillId="2" borderId="19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68" fontId="9" fillId="3" borderId="20" xfId="0" applyNumberFormat="1" applyFont="1" applyFill="1" applyBorder="1" applyAlignment="1">
      <alignment horizontal="center" vertical="center"/>
    </xf>
    <xf numFmtId="168" fontId="9" fillId="3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65" fontId="13" fillId="2" borderId="3" xfId="2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9" fillId="0" borderId="1" xfId="0" applyFont="1" applyBorder="1" applyAlignment="1">
      <alignment horizontal="center" vertical="center"/>
    </xf>
  </cellXfs>
  <cellStyles count="5">
    <cellStyle name="Millares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Porcentaje" xfId="4" builtinId="5"/>
  </cellStyles>
  <dxfs count="159"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E90BBF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cuesta\OneDrive%20-%20Pontificia%20Universidad%20Catolica%20del%20Ecuador%20Sede%20Ambato\SEMIPRESENCIAL%2012OCTUBRE2022\HORARIOS%20MALLA\2.%201PO2023\PAG%201PO2023%20011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AA"/>
      <sheetName val="MALLA"/>
      <sheetName val="MALLA CODIFICADA"/>
      <sheetName val="MALLA LINEAL"/>
      <sheetName val="CALENDARIO "/>
      <sheetName val="RESUMEN"/>
      <sheetName val="DIAS EXAMEN"/>
      <sheetName val="SEMI 1NIVEL1PO2023"/>
      <sheetName val="SEMI 2NIVEL1PO2023"/>
      <sheetName val="SEMI 3NIVEL1PO2023"/>
      <sheetName val="SEMI 4NIVEL1PO2023"/>
      <sheetName val="SEMI 5NIVEL1PO2023"/>
      <sheetName val="Hoja1"/>
    </sheetNames>
    <sheetDataSet>
      <sheetData sheetId="0"/>
      <sheetData sheetId="1"/>
      <sheetData sheetId="2"/>
      <sheetData sheetId="3">
        <row r="11">
          <cell r="D11" t="str">
            <v>MATEMÁTICA APLICADA</v>
          </cell>
          <cell r="E11">
            <v>4381</v>
          </cell>
          <cell r="F11">
            <v>2.6666666666666665</v>
          </cell>
          <cell r="G11">
            <v>0</v>
          </cell>
          <cell r="H11">
            <v>4</v>
          </cell>
          <cell r="I11">
            <v>6.6666666666666661</v>
          </cell>
        </row>
        <row r="12">
          <cell r="D12" t="str">
            <v>CONTABILIDAD BÁSICA</v>
          </cell>
          <cell r="E12">
            <v>4384</v>
          </cell>
          <cell r="F12">
            <v>2.6666666666666665</v>
          </cell>
          <cell r="G12">
            <v>0</v>
          </cell>
          <cell r="H12">
            <v>4</v>
          </cell>
          <cell r="I12">
            <v>6.6666666666666661</v>
          </cell>
        </row>
        <row r="13">
          <cell r="D13" t="str">
            <v>INTRODUCCIÓN A LA ADMINISTRACIÓN</v>
          </cell>
          <cell r="E13">
            <v>4536</v>
          </cell>
          <cell r="F13">
            <v>2</v>
          </cell>
          <cell r="G13">
            <v>0</v>
          </cell>
          <cell r="H13">
            <v>3</v>
          </cell>
          <cell r="I13">
            <v>5</v>
          </cell>
        </row>
        <row r="14">
          <cell r="D14" t="str">
            <v>MÉTODOS DE INVESTIGACIÓN EN ADMINISTRACIÓN</v>
          </cell>
          <cell r="E14">
            <v>4523</v>
          </cell>
          <cell r="F14">
            <v>2</v>
          </cell>
          <cell r="G14">
            <v>0</v>
          </cell>
          <cell r="H14">
            <v>3</v>
          </cell>
          <cell r="I14">
            <v>5</v>
          </cell>
        </row>
        <row r="15">
          <cell r="D15" t="str">
            <v>COMUNICACIÓN ORAL Y ESCRITA</v>
          </cell>
          <cell r="E15">
            <v>4570</v>
          </cell>
          <cell r="F15">
            <v>1.3333333333333333</v>
          </cell>
          <cell r="G15">
            <v>0</v>
          </cell>
          <cell r="H15">
            <v>2</v>
          </cell>
          <cell r="I15">
            <v>3.333333333333333</v>
          </cell>
        </row>
        <row r="16">
          <cell r="D16" t="str">
            <v>TECNOLOGÍA DE LA INFORMACIÓN</v>
          </cell>
          <cell r="E16">
            <v>4697</v>
          </cell>
          <cell r="F16">
            <v>1.3333333333333333</v>
          </cell>
          <cell r="G16">
            <v>0</v>
          </cell>
          <cell r="H16">
            <v>2</v>
          </cell>
          <cell r="I16">
            <v>3.333333333333333</v>
          </cell>
        </row>
        <row r="17">
          <cell r="D17" t="str">
            <v>LEGISLACIÓN MERCANTIL Y SOCIETARIA</v>
          </cell>
          <cell r="E17">
            <v>4703</v>
          </cell>
          <cell r="F17">
            <v>2</v>
          </cell>
          <cell r="G17">
            <v>0</v>
          </cell>
          <cell r="H17">
            <v>3</v>
          </cell>
          <cell r="I17">
            <v>5</v>
          </cell>
        </row>
        <row r="18">
          <cell r="D18" t="str">
            <v>PROCESO ADMINISTRATIVO</v>
          </cell>
          <cell r="E18">
            <v>4542</v>
          </cell>
          <cell r="F18">
            <v>2.6666666666666665</v>
          </cell>
          <cell r="G18">
            <v>0</v>
          </cell>
          <cell r="H18">
            <v>4</v>
          </cell>
          <cell r="I18">
            <v>6.6666666666666661</v>
          </cell>
        </row>
        <row r="19">
          <cell r="D19" t="str">
            <v>CONTABILIDAD FINANCIERA</v>
          </cell>
          <cell r="E19">
            <v>4538</v>
          </cell>
          <cell r="F19">
            <v>2.6666666666666665</v>
          </cell>
          <cell r="G19">
            <v>0</v>
          </cell>
          <cell r="H19">
            <v>4</v>
          </cell>
          <cell r="I19">
            <v>6.6666666666666661</v>
          </cell>
        </row>
        <row r="20">
          <cell r="D20" t="str">
            <v>ESTADÍSTICA DESCRIPTIVA</v>
          </cell>
          <cell r="E20">
            <v>4380</v>
          </cell>
          <cell r="F20">
            <v>2</v>
          </cell>
          <cell r="G20">
            <v>0</v>
          </cell>
          <cell r="H20">
            <v>3</v>
          </cell>
          <cell r="I20">
            <v>5</v>
          </cell>
        </row>
        <row r="21">
          <cell r="D21" t="str">
            <v>FUNDAMENTOS DE LA INVESTIGACIÓN</v>
          </cell>
          <cell r="E21">
            <v>4568</v>
          </cell>
          <cell r="F21">
            <v>1.3333333333333333</v>
          </cell>
          <cell r="G21">
            <v>0</v>
          </cell>
          <cell r="H21">
            <v>2</v>
          </cell>
          <cell r="I21">
            <v>3.333333333333333</v>
          </cell>
        </row>
        <row r="22">
          <cell r="D22" t="str">
            <v>CONTEXTOS E INTERCULTURALIDAD</v>
          </cell>
          <cell r="E22">
            <v>4569</v>
          </cell>
          <cell r="F22">
            <v>1.3333333333333333</v>
          </cell>
          <cell r="G22">
            <v>0</v>
          </cell>
          <cell r="H22">
            <v>2</v>
          </cell>
          <cell r="I22">
            <v>3.333333333333333</v>
          </cell>
        </row>
        <row r="23">
          <cell r="D23" t="str">
            <v>LEGISLACIÓN LABORAL</v>
          </cell>
          <cell r="E23">
            <v>4707</v>
          </cell>
          <cell r="F23">
            <v>2</v>
          </cell>
          <cell r="G23">
            <v>0</v>
          </cell>
          <cell r="H23">
            <v>3</v>
          </cell>
          <cell r="I23">
            <v>5</v>
          </cell>
        </row>
        <row r="24">
          <cell r="D24" t="str">
            <v>ESTADÍSTICA INFERENCIAL</v>
          </cell>
          <cell r="E24">
            <v>4517</v>
          </cell>
          <cell r="F24">
            <v>2</v>
          </cell>
          <cell r="G24">
            <v>0</v>
          </cell>
          <cell r="H24">
            <v>3</v>
          </cell>
          <cell r="I24">
            <v>5</v>
          </cell>
        </row>
        <row r="25">
          <cell r="D25" t="str">
            <v>MICROECONOMÍA</v>
          </cell>
          <cell r="E25">
            <v>4513</v>
          </cell>
          <cell r="F25">
            <v>2</v>
          </cell>
          <cell r="G25">
            <v>0</v>
          </cell>
          <cell r="H25">
            <v>3</v>
          </cell>
          <cell r="I25">
            <v>5</v>
          </cell>
        </row>
        <row r="26">
          <cell r="D26" t="str">
            <v>DISEÑO Y ESTRUCTURAS ORGANIZACIONALES</v>
          </cell>
          <cell r="E26">
            <v>4515</v>
          </cell>
          <cell r="F26">
            <v>2</v>
          </cell>
          <cell r="G26">
            <v>0</v>
          </cell>
          <cell r="H26">
            <v>3</v>
          </cell>
          <cell r="I26">
            <v>5</v>
          </cell>
        </row>
        <row r="27">
          <cell r="D27" t="str">
            <v>CONTABILIDAD DE COSTOS</v>
          </cell>
          <cell r="E27">
            <v>4385</v>
          </cell>
          <cell r="F27">
            <v>2</v>
          </cell>
          <cell r="G27">
            <v>0</v>
          </cell>
          <cell r="H27">
            <v>3</v>
          </cell>
          <cell r="I27">
            <v>5</v>
          </cell>
        </row>
        <row r="28">
          <cell r="D28" t="str">
            <v>JESUCRISTO Y LA PERSONA DE HOY</v>
          </cell>
          <cell r="E28">
            <v>4560</v>
          </cell>
          <cell r="F28">
            <v>2</v>
          </cell>
          <cell r="G28">
            <v>0</v>
          </cell>
          <cell r="H28">
            <v>3</v>
          </cell>
          <cell r="I28">
            <v>5</v>
          </cell>
        </row>
        <row r="29">
          <cell r="D29" t="str">
            <v>INVESTIGACIÓN OPERATIVA</v>
          </cell>
          <cell r="E29">
            <v>4518</v>
          </cell>
          <cell r="F29">
            <v>2</v>
          </cell>
          <cell r="G29">
            <v>0</v>
          </cell>
          <cell r="H29">
            <v>3</v>
          </cell>
          <cell r="I29">
            <v>5</v>
          </cell>
        </row>
        <row r="30">
          <cell r="D30" t="str">
            <v>MACROECONOMÍA</v>
          </cell>
          <cell r="E30">
            <v>4514</v>
          </cell>
          <cell r="F30">
            <v>2</v>
          </cell>
          <cell r="G30">
            <v>0</v>
          </cell>
          <cell r="H30">
            <v>3</v>
          </cell>
          <cell r="I30">
            <v>5</v>
          </cell>
        </row>
        <row r="31">
          <cell r="D31" t="str">
            <v>GESTIÓN POR PROCESOS</v>
          </cell>
          <cell r="E31">
            <v>4519</v>
          </cell>
          <cell r="F31">
            <v>2</v>
          </cell>
          <cell r="G31">
            <v>0</v>
          </cell>
          <cell r="H31">
            <v>3</v>
          </cell>
          <cell r="I31">
            <v>5</v>
          </cell>
        </row>
        <row r="32">
          <cell r="D32" t="str">
            <v>GESTIÓN DEL TALENTO HUMANO</v>
          </cell>
          <cell r="E32">
            <v>4516</v>
          </cell>
          <cell r="F32">
            <v>2</v>
          </cell>
          <cell r="G32">
            <v>0</v>
          </cell>
          <cell r="H32">
            <v>3</v>
          </cell>
          <cell r="I32">
            <v>5</v>
          </cell>
        </row>
        <row r="33">
          <cell r="D33" t="str">
            <v>CONTROL DE COSTOS</v>
          </cell>
          <cell r="E33">
            <v>4392</v>
          </cell>
          <cell r="F33">
            <v>2</v>
          </cell>
          <cell r="G33">
            <v>0</v>
          </cell>
          <cell r="H33">
            <v>3</v>
          </cell>
          <cell r="I33">
            <v>5</v>
          </cell>
        </row>
        <row r="34">
          <cell r="D34" t="str">
            <v>CULTURA Y COMPORTAMIENTO ORGANIZACIONAL</v>
          </cell>
          <cell r="E34">
            <v>4520</v>
          </cell>
          <cell r="F34">
            <v>2</v>
          </cell>
          <cell r="G34">
            <v>0</v>
          </cell>
          <cell r="H34">
            <v>3</v>
          </cell>
          <cell r="I34">
            <v>5</v>
          </cell>
        </row>
        <row r="35">
          <cell r="D35" t="str">
            <v>LEGISLACIÓN TRIBUTARIA APLICADA</v>
          </cell>
          <cell r="E35">
            <v>4539</v>
          </cell>
          <cell r="F35">
            <v>2</v>
          </cell>
          <cell r="G35">
            <v>0</v>
          </cell>
          <cell r="H35">
            <v>3</v>
          </cell>
          <cell r="I35">
            <v>5</v>
          </cell>
        </row>
        <row r="36">
          <cell r="D36" t="str">
            <v>ADMINISTRACIÓN FINANCIERA</v>
          </cell>
          <cell r="E36">
            <v>4522</v>
          </cell>
          <cell r="F36">
            <v>2</v>
          </cell>
          <cell r="G36">
            <v>0</v>
          </cell>
          <cell r="H36">
            <v>3</v>
          </cell>
          <cell r="I36">
            <v>5</v>
          </cell>
        </row>
        <row r="37">
          <cell r="D37" t="str">
            <v>ADMINISTRACIÓN ESTRATÉGICA</v>
          </cell>
          <cell r="E37">
            <v>4543</v>
          </cell>
          <cell r="F37">
            <v>2</v>
          </cell>
          <cell r="G37">
            <v>0</v>
          </cell>
          <cell r="H37">
            <v>3</v>
          </cell>
          <cell r="I37">
            <v>5</v>
          </cell>
        </row>
        <row r="38">
          <cell r="D38" t="str">
            <v>FUNDAMENTOS DE MERCADOTECNIA</v>
          </cell>
          <cell r="E38">
            <v>4537</v>
          </cell>
          <cell r="F38">
            <v>2</v>
          </cell>
          <cell r="G38">
            <v>0</v>
          </cell>
          <cell r="H38">
            <v>3</v>
          </cell>
          <cell r="I38">
            <v>5</v>
          </cell>
        </row>
        <row r="39">
          <cell r="D39" t="str">
            <v>ÉTICA PERSONAL Y SOCIOAMBIENTAL</v>
          </cell>
          <cell r="E39">
            <v>4566</v>
          </cell>
          <cell r="F39">
            <v>2</v>
          </cell>
          <cell r="G39">
            <v>0</v>
          </cell>
          <cell r="H39">
            <v>3</v>
          </cell>
          <cell r="I39">
            <v>5</v>
          </cell>
        </row>
        <row r="40">
          <cell r="D40" t="str">
            <v>PRÁCTICAS SERVICIO COMUNITARIO</v>
          </cell>
          <cell r="E40">
            <v>4524</v>
          </cell>
          <cell r="F40">
            <v>5</v>
          </cell>
          <cell r="G40">
            <v>0</v>
          </cell>
          <cell r="I40">
            <v>5</v>
          </cell>
        </row>
        <row r="41">
          <cell r="D41" t="str">
            <v>SISTEMAS DE INFORMACIÓN DE MERCADOS</v>
          </cell>
          <cell r="F41">
            <v>2</v>
          </cell>
          <cell r="G41">
            <v>0</v>
          </cell>
          <cell r="H41">
            <v>3</v>
          </cell>
          <cell r="I41">
            <v>5</v>
          </cell>
        </row>
        <row r="42">
          <cell r="D42" t="str">
            <v>ADMINISTRACIÓN PRESUPUESTARIA</v>
          </cell>
          <cell r="F42">
            <v>2</v>
          </cell>
          <cell r="G42">
            <v>0</v>
          </cell>
          <cell r="H42">
            <v>3</v>
          </cell>
          <cell r="I42">
            <v>5</v>
          </cell>
        </row>
        <row r="43">
          <cell r="D43" t="str">
            <v>IMPLEMENTACION ESTRATEGICA</v>
          </cell>
          <cell r="F43">
            <v>2</v>
          </cell>
          <cell r="G43">
            <v>0</v>
          </cell>
          <cell r="H43">
            <v>3</v>
          </cell>
          <cell r="I43">
            <v>5</v>
          </cell>
        </row>
        <row r="44">
          <cell r="D44" t="str">
            <v>MÉTODOS CUANTITATIVOS</v>
          </cell>
          <cell r="F44">
            <v>2</v>
          </cell>
          <cell r="G44">
            <v>0</v>
          </cell>
          <cell r="H44">
            <v>3</v>
          </cell>
          <cell r="I44">
            <v>5</v>
          </cell>
        </row>
        <row r="45">
          <cell r="D45" t="str">
            <v>ADMINISTRACIÓN DE OPERACIONES</v>
          </cell>
          <cell r="F45">
            <v>2</v>
          </cell>
          <cell r="G45">
            <v>0</v>
          </cell>
          <cell r="H45">
            <v>3</v>
          </cell>
          <cell r="I45">
            <v>5</v>
          </cell>
        </row>
        <row r="46">
          <cell r="D46" t="str">
            <v>PRÁCTICAS PRE PROFESIONALES</v>
          </cell>
          <cell r="F46">
            <v>5</v>
          </cell>
          <cell r="G46">
            <v>0</v>
          </cell>
          <cell r="I46">
            <v>5</v>
          </cell>
        </row>
        <row r="47">
          <cell r="D47" t="str">
            <v>DISEÑO Y EVALUACIÓN DE PROYECTOS</v>
          </cell>
          <cell r="F47">
            <v>2</v>
          </cell>
          <cell r="G47">
            <v>0</v>
          </cell>
          <cell r="H47">
            <v>3</v>
          </cell>
          <cell r="I47">
            <v>5</v>
          </cell>
        </row>
        <row r="48">
          <cell r="D48" t="str">
            <v>MERCADOTECNIA ESTRATÉGICA</v>
          </cell>
          <cell r="F48">
            <v>2</v>
          </cell>
          <cell r="G48">
            <v>0</v>
          </cell>
          <cell r="H48">
            <v>3</v>
          </cell>
          <cell r="I48">
            <v>5</v>
          </cell>
        </row>
        <row r="49">
          <cell r="D49" t="str">
            <v>AUDITORÍA</v>
          </cell>
          <cell r="F49">
            <v>2</v>
          </cell>
          <cell r="G49">
            <v>0</v>
          </cell>
          <cell r="H49">
            <v>3</v>
          </cell>
          <cell r="I49">
            <v>5</v>
          </cell>
        </row>
        <row r="50">
          <cell r="D50" t="str">
            <v>SISTEMAS INTEGRADOS DE GESTIÓN</v>
          </cell>
          <cell r="F50">
            <v>2</v>
          </cell>
          <cell r="G50">
            <v>0</v>
          </cell>
          <cell r="H50">
            <v>3</v>
          </cell>
          <cell r="I50">
            <v>5</v>
          </cell>
        </row>
        <row r="51">
          <cell r="D51" t="str">
            <v>RESPONSABILIDAD SOCIAL CORPORATIVA</v>
          </cell>
          <cell r="F51">
            <v>2</v>
          </cell>
          <cell r="G51">
            <v>0</v>
          </cell>
          <cell r="H51">
            <v>3</v>
          </cell>
          <cell r="I51">
            <v>5</v>
          </cell>
        </row>
        <row r="52">
          <cell r="D52" t="str">
            <v>PRÁCTICAS PRE PROFESIONALES</v>
          </cell>
          <cell r="F52">
            <v>5</v>
          </cell>
          <cell r="G52">
            <v>0</v>
          </cell>
          <cell r="I52">
            <v>5</v>
          </cell>
        </row>
        <row r="53">
          <cell r="D53" t="str">
            <v>GERENCIA DE PROYECTOS</v>
          </cell>
          <cell r="F53">
            <v>2</v>
          </cell>
          <cell r="G53">
            <v>0</v>
          </cell>
          <cell r="H53">
            <v>3</v>
          </cell>
          <cell r="I53">
            <v>5</v>
          </cell>
        </row>
        <row r="54">
          <cell r="D54" t="str">
            <v>FINANZAS CORPORATIVAS</v>
          </cell>
          <cell r="F54">
            <v>2</v>
          </cell>
          <cell r="G54">
            <v>0</v>
          </cell>
          <cell r="H54">
            <v>3</v>
          </cell>
          <cell r="I54">
            <v>5</v>
          </cell>
        </row>
        <row r="55">
          <cell r="D55" t="str">
            <v>PROSPECTIVA ESTRATÉGICA DE NEGOCIOS</v>
          </cell>
          <cell r="F55">
            <v>2</v>
          </cell>
          <cell r="G55">
            <v>0</v>
          </cell>
          <cell r="H55">
            <v>3</v>
          </cell>
          <cell r="I55">
            <v>5</v>
          </cell>
        </row>
        <row r="56">
          <cell r="D56" t="str">
            <v>HABILIDADES GERENCIALES</v>
          </cell>
          <cell r="F56">
            <v>2</v>
          </cell>
          <cell r="G56">
            <v>0</v>
          </cell>
          <cell r="H56">
            <v>3</v>
          </cell>
          <cell r="I56">
            <v>5</v>
          </cell>
        </row>
        <row r="57">
          <cell r="D57" t="str">
            <v>UNIDAD DE INTEGRACIÓN CURRICULAR</v>
          </cell>
          <cell r="F57">
            <v>10</v>
          </cell>
          <cell r="G57">
            <v>0</v>
          </cell>
          <cell r="H57">
            <v>0</v>
          </cell>
          <cell r="I57">
            <v>10</v>
          </cell>
        </row>
      </sheetData>
      <sheetData sheetId="4"/>
      <sheetData sheetId="5">
        <row r="3">
          <cell r="B3" t="str">
            <v>RAMOS FLOR JOSE LUIS</v>
          </cell>
        </row>
        <row r="4">
          <cell r="B4" t="str">
            <v>GARCIA PAREDES NERY ELIZABETH</v>
          </cell>
        </row>
        <row r="5">
          <cell r="B5" t="str">
            <v>SOLIS CHINCHE RUBÉN RODRIGO</v>
          </cell>
        </row>
        <row r="6">
          <cell r="B6" t="str">
            <v>IGUASNIA VALLEJO EFRAIN RODRIGO</v>
          </cell>
        </row>
        <row r="7">
          <cell r="B7" t="str">
            <v>CARRANZA GUERRERO MIRIAN NOEMI</v>
          </cell>
        </row>
        <row r="8">
          <cell r="B8" t="str">
            <v>PROAÑO ALULEMA RICARDO JAVIER</v>
          </cell>
        </row>
        <row r="9">
          <cell r="B9" t="str">
            <v xml:space="preserve">GODOY GARZON  EDWIN RODRIGO </v>
          </cell>
        </row>
        <row r="10">
          <cell r="B10" t="str">
            <v>ARMAS NARANJO TAMARA YADIRA</v>
          </cell>
        </row>
        <row r="11">
          <cell r="B11" t="str">
            <v>AGUILAR RODRIGUEZ WILLIAM FREDDY</v>
          </cell>
        </row>
        <row r="12">
          <cell r="B12" t="str">
            <v>GARCIA PAREDES NERY ELIZABETH</v>
          </cell>
        </row>
        <row r="13">
          <cell r="B13" t="str">
            <v>LLAMUCA PEREZ SILVIA LORENA</v>
          </cell>
        </row>
        <row r="14">
          <cell r="B14" t="str">
            <v xml:space="preserve">PEÑAHERRERA MARIA ALEJANDRA </v>
          </cell>
        </row>
        <row r="15">
          <cell r="B15" t="str">
            <v>CACERES MAYORGA PAUL ALEJANDRO</v>
          </cell>
        </row>
        <row r="16">
          <cell r="B16" t="str">
            <v>CARRANZA GUERRERO MIRIAN NOEMI</v>
          </cell>
        </row>
        <row r="17">
          <cell r="B17" t="str">
            <v>ALTAMIRANO ZANIPATIN ANDRES SEBASTIAN</v>
          </cell>
        </row>
        <row r="18">
          <cell r="B18" t="str">
            <v>GODOY GARZON  EDWIN RODRIGO</v>
          </cell>
        </row>
        <row r="19">
          <cell r="B19" t="str">
            <v>LARA HARO DIEGO MARCELO</v>
          </cell>
        </row>
        <row r="20">
          <cell r="B20" t="str">
            <v>VALVERDE GAVILANES ANGEL PATRICIO</v>
          </cell>
        </row>
        <row r="21">
          <cell r="B21" t="str">
            <v>VASQUEZ COLOMA ELVIS GEOVANNY</v>
          </cell>
        </row>
        <row r="22">
          <cell r="B22" t="str">
            <v>LARA HARO DIEGO MARCELO</v>
          </cell>
        </row>
        <row r="23">
          <cell r="B23" t="str">
            <v>CORELLA GAIBOR DANNY ROLANDO</v>
          </cell>
        </row>
        <row r="24">
          <cell r="B24" t="str">
            <v>CACERES MAYORGA PAUL ALEJANDRO</v>
          </cell>
        </row>
        <row r="25">
          <cell r="B25" t="str">
            <v>CORELLA GAIBOR DANNY ROLANDO</v>
          </cell>
        </row>
        <row r="26">
          <cell r="B26" t="str">
            <v>ALTAMIRANO ZANIPATIN ANDRES SEBASTIAN</v>
          </cell>
        </row>
        <row r="27">
          <cell r="B27" t="str">
            <v>IGUASNIA VALLEJO EFRAIN RODRIGO</v>
          </cell>
        </row>
        <row r="28">
          <cell r="B28" t="str">
            <v>VALVERDE PATRICIO</v>
          </cell>
        </row>
        <row r="29">
          <cell r="B29" t="str">
            <v>LLAMUCA PEREZ SILVIA LORENA</v>
          </cell>
        </row>
        <row r="30">
          <cell r="B30" t="str">
            <v>RAMOS FLOR JOSE LUIS</v>
          </cell>
        </row>
        <row r="31">
          <cell r="B31" t="str">
            <v>ARMAS NARANJO TAMARA YADIRA</v>
          </cell>
        </row>
        <row r="32">
          <cell r="B32" t="str">
            <v>CUESTA CHAVEZ GIOVANNA ALEJANDRA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191"/>
  <sheetViews>
    <sheetView zoomScaleNormal="100" workbookViewId="0">
      <pane xSplit="3" ySplit="7" topLeftCell="D8" activePane="bottomRight" state="frozen"/>
      <selection activeCell="I155" sqref="I155"/>
      <selection pane="topRight" activeCell="I155" sqref="I155"/>
      <selection pane="bottomLeft" activeCell="I155" sqref="I155"/>
      <selection pane="bottomRight" activeCell="D5" sqref="D1:D1048576"/>
    </sheetView>
  </sheetViews>
  <sheetFormatPr baseColWidth="10" defaultColWidth="11.42578125" defaultRowHeight="15" x14ac:dyDescent="0.25"/>
  <cols>
    <col min="1" max="1" width="3.5703125" style="3" customWidth="1"/>
    <col min="2" max="2" width="15.7109375" style="2" customWidth="1"/>
    <col min="3" max="3" width="43.5703125" style="171" customWidth="1"/>
    <col min="4" max="4" width="5.42578125" style="228" customWidth="1"/>
    <col min="5" max="5" width="28.7109375" style="180" customWidth="1"/>
    <col min="6" max="6" width="15.28515625" style="181" customWidth="1"/>
    <col min="7" max="7" width="12.7109375" style="3" customWidth="1"/>
    <col min="8" max="8" width="29" style="3" bestFit="1" customWidth="1"/>
    <col min="9" max="9" width="22.28515625" style="2" customWidth="1"/>
    <col min="10" max="10" width="24.42578125" style="1" customWidth="1"/>
    <col min="11" max="11" width="22.28515625" style="4" customWidth="1"/>
    <col min="12" max="12" width="16.28515625" style="2" customWidth="1"/>
    <col min="13" max="16384" width="11.42578125" style="2"/>
  </cols>
  <sheetData>
    <row r="1" spans="1:12" ht="18.75" x14ac:dyDescent="0.3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2" ht="18.75" x14ac:dyDescent="0.3">
      <c r="A2" s="189" t="s">
        <v>49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2" ht="18.75" x14ac:dyDescent="0.3">
      <c r="A3" s="208" t="s">
        <v>41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2" ht="15.75" x14ac:dyDescent="0.25">
      <c r="A4" s="209" t="s">
        <v>50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 x14ac:dyDescent="0.25">
      <c r="A5" s="38"/>
      <c r="B5" s="7"/>
      <c r="C5" s="39"/>
      <c r="D5" s="39"/>
      <c r="E5" s="40"/>
      <c r="F5" s="41"/>
      <c r="G5" s="8"/>
      <c r="H5" s="7"/>
      <c r="I5" s="7"/>
      <c r="J5" s="7"/>
      <c r="K5" s="7"/>
    </row>
    <row r="6" spans="1:12" ht="15.75" thickBot="1" x14ac:dyDescent="0.3">
      <c r="A6" s="11"/>
      <c r="B6" s="9"/>
      <c r="C6" s="42"/>
      <c r="D6" s="33"/>
      <c r="E6" s="43"/>
      <c r="F6" s="44"/>
      <c r="G6" s="10"/>
      <c r="H6" s="11"/>
      <c r="I6" s="11"/>
      <c r="J6" s="37"/>
      <c r="K6" s="17"/>
    </row>
    <row r="7" spans="1:12" ht="48.75" thickBot="1" x14ac:dyDescent="0.3">
      <c r="A7" s="45" t="s">
        <v>51</v>
      </c>
      <c r="B7" s="46" t="s">
        <v>52</v>
      </c>
      <c r="C7" s="47" t="s">
        <v>40</v>
      </c>
      <c r="D7" s="47" t="s">
        <v>53</v>
      </c>
      <c r="E7" s="48" t="s">
        <v>39</v>
      </c>
      <c r="F7" s="49" t="s">
        <v>54</v>
      </c>
      <c r="G7" s="50" t="s">
        <v>55</v>
      </c>
      <c r="H7" s="47" t="s">
        <v>37</v>
      </c>
      <c r="I7" s="47" t="s">
        <v>36</v>
      </c>
      <c r="J7" s="51" t="s">
        <v>35</v>
      </c>
      <c r="K7" s="210" t="s">
        <v>34</v>
      </c>
      <c r="L7" s="211"/>
    </row>
    <row r="8" spans="1:12" ht="24.75" customHeight="1" x14ac:dyDescent="0.25">
      <c r="A8" s="203" t="s">
        <v>33</v>
      </c>
      <c r="B8" s="192" t="str">
        <f>+[1]RESUMEN!B3</f>
        <v>RAMOS FLOR JOSE LUIS</v>
      </c>
      <c r="C8" s="192" t="s">
        <v>28</v>
      </c>
      <c r="D8" s="231">
        <v>4536</v>
      </c>
      <c r="E8" s="195">
        <v>44982</v>
      </c>
      <c r="F8" s="52"/>
      <c r="G8" s="53"/>
      <c r="H8" s="54">
        <f>+(L8-K8)</f>
        <v>4.166666666666663E-2</v>
      </c>
      <c r="I8" s="14" t="s">
        <v>20</v>
      </c>
      <c r="J8" s="55"/>
      <c r="K8" s="56">
        <v>0.625</v>
      </c>
      <c r="L8" s="56">
        <v>0.66666666666666663</v>
      </c>
    </row>
    <row r="9" spans="1:12" ht="19.5" customHeight="1" x14ac:dyDescent="0.25">
      <c r="A9" s="204"/>
      <c r="B9" s="193"/>
      <c r="C9" s="193"/>
      <c r="D9" s="231"/>
      <c r="E9" s="196"/>
      <c r="F9" s="57"/>
      <c r="G9" s="58"/>
      <c r="H9" s="59"/>
      <c r="I9" s="59"/>
      <c r="J9" s="60">
        <f>+(L9-K9)</f>
        <v>1.0416666666666741E-2</v>
      </c>
      <c r="K9" s="61">
        <v>0.66666666666666663</v>
      </c>
      <c r="L9" s="61">
        <v>0.67708333333333337</v>
      </c>
    </row>
    <row r="10" spans="1:12" ht="25.5" customHeight="1" x14ac:dyDescent="0.25">
      <c r="A10" s="204"/>
      <c r="B10" s="194"/>
      <c r="C10" s="194"/>
      <c r="D10" s="231">
        <v>4536</v>
      </c>
      <c r="E10" s="197"/>
      <c r="F10" s="52">
        <f>+G10</f>
        <v>0.12499999999999989</v>
      </c>
      <c r="G10" s="53">
        <f>H8+H10</f>
        <v>0.12499999999999989</v>
      </c>
      <c r="H10" s="54">
        <f>+(L10-K10)</f>
        <v>8.3333333333333259E-2</v>
      </c>
      <c r="I10" s="14" t="s">
        <v>20</v>
      </c>
      <c r="J10" s="55"/>
      <c r="K10" s="61">
        <v>0.67708333333333337</v>
      </c>
      <c r="L10" s="61">
        <v>0.76041666666666663</v>
      </c>
    </row>
    <row r="11" spans="1:12" ht="22.5" x14ac:dyDescent="0.25">
      <c r="A11" s="204"/>
      <c r="B11" s="6" t="str">
        <f>+[1]RESUMEN!B4</f>
        <v>GARCIA PAREDES NERY ELIZABETH</v>
      </c>
      <c r="C11" s="182" t="s">
        <v>3</v>
      </c>
      <c r="D11" s="231">
        <v>4381</v>
      </c>
      <c r="E11" s="183">
        <f>E8+1</f>
        <v>44983</v>
      </c>
      <c r="F11" s="52">
        <f>+G11</f>
        <v>0.125</v>
      </c>
      <c r="G11" s="53">
        <f>H11</f>
        <v>0.125</v>
      </c>
      <c r="H11" s="53">
        <f>+(L11-K11)</f>
        <v>0.125</v>
      </c>
      <c r="I11" s="14" t="s">
        <v>20</v>
      </c>
      <c r="J11" s="55"/>
      <c r="K11" s="61">
        <v>0.33333333333333331</v>
      </c>
      <c r="L11" s="61">
        <v>0.45833333333333331</v>
      </c>
    </row>
    <row r="12" spans="1:12" x14ac:dyDescent="0.25">
      <c r="A12" s="204"/>
      <c r="B12" s="5"/>
      <c r="C12" s="182"/>
      <c r="D12" s="55"/>
      <c r="E12" s="183"/>
      <c r="F12" s="57"/>
      <c r="G12" s="58"/>
      <c r="H12" s="59"/>
      <c r="I12" s="59"/>
      <c r="J12" s="60">
        <f>+(L12-K12)</f>
        <v>1.0416666666666685E-2</v>
      </c>
      <c r="K12" s="61">
        <v>0.45833333333333331</v>
      </c>
      <c r="L12" s="61">
        <v>0.46875</v>
      </c>
    </row>
    <row r="13" spans="1:12" ht="22.5" x14ac:dyDescent="0.25">
      <c r="A13" s="205"/>
      <c r="B13" s="6" t="str">
        <f>+[1]RESUMEN!B5</f>
        <v>SOLIS CHINCHE RUBÉN RODRIGO</v>
      </c>
      <c r="C13" s="182" t="s">
        <v>1</v>
      </c>
      <c r="D13" s="231">
        <v>4570</v>
      </c>
      <c r="E13" s="183">
        <f>+E11</f>
        <v>44983</v>
      </c>
      <c r="F13" s="52">
        <f>+G13</f>
        <v>8.333333333333337E-2</v>
      </c>
      <c r="G13" s="53">
        <f>H13</f>
        <v>8.333333333333337E-2</v>
      </c>
      <c r="H13" s="54">
        <f>+L13-K13</f>
        <v>8.333333333333337E-2</v>
      </c>
      <c r="I13" s="14" t="s">
        <v>20</v>
      </c>
      <c r="J13" s="55"/>
      <c r="K13" s="61">
        <v>0.46875</v>
      </c>
      <c r="L13" s="61">
        <v>0.55208333333333337</v>
      </c>
    </row>
    <row r="14" spans="1:12" x14ac:dyDescent="0.25">
      <c r="A14" s="62"/>
      <c r="B14" s="16"/>
      <c r="C14" s="16"/>
      <c r="D14" s="65"/>
      <c r="E14" s="63"/>
      <c r="F14" s="64"/>
      <c r="G14" s="16"/>
      <c r="H14" s="16"/>
      <c r="I14" s="16"/>
      <c r="J14" s="65"/>
      <c r="K14" s="66"/>
      <c r="L14" s="67"/>
    </row>
    <row r="15" spans="1:12" ht="15" customHeight="1" x14ac:dyDescent="0.25">
      <c r="A15" s="203" t="s">
        <v>32</v>
      </c>
      <c r="B15" s="192" t="str">
        <f>B8</f>
        <v>RAMOS FLOR JOSE LUIS</v>
      </c>
      <c r="C15" s="192" t="str">
        <f>C8</f>
        <v>INTRODUCCIÓN A LA ADMINISTRACIÓN</v>
      </c>
      <c r="D15" s="231">
        <v>4536</v>
      </c>
      <c r="E15" s="195">
        <f>E8+7</f>
        <v>44989</v>
      </c>
      <c r="F15" s="52"/>
      <c r="G15" s="54"/>
      <c r="H15" s="54">
        <f>+(L15-K15)</f>
        <v>4.166666666666663E-2</v>
      </c>
      <c r="I15" s="14" t="s">
        <v>20</v>
      </c>
      <c r="J15" s="55"/>
      <c r="K15" s="61">
        <v>0.625</v>
      </c>
      <c r="L15" s="61">
        <v>0.66666666666666663</v>
      </c>
    </row>
    <row r="16" spans="1:12" x14ac:dyDescent="0.25">
      <c r="A16" s="204"/>
      <c r="B16" s="193"/>
      <c r="C16" s="193"/>
      <c r="D16" s="231"/>
      <c r="E16" s="196"/>
      <c r="F16" s="57"/>
      <c r="G16" s="58"/>
      <c r="H16" s="59"/>
      <c r="I16" s="59"/>
      <c r="J16" s="60">
        <f>+(L16-K16)</f>
        <v>1.0416666666666741E-2</v>
      </c>
      <c r="K16" s="61">
        <v>0.66666666666666663</v>
      </c>
      <c r="L16" s="61">
        <v>0.67708333333333337</v>
      </c>
    </row>
    <row r="17" spans="1:12" x14ac:dyDescent="0.25">
      <c r="A17" s="204"/>
      <c r="B17" s="194"/>
      <c r="C17" s="194"/>
      <c r="D17" s="231">
        <v>4536</v>
      </c>
      <c r="E17" s="197"/>
      <c r="F17" s="52">
        <f>+G17+F10</f>
        <v>0.24999999999999978</v>
      </c>
      <c r="G17" s="54">
        <f>H15+H17</f>
        <v>0.12499999999999989</v>
      </c>
      <c r="H17" s="54">
        <f>+(L17-K17)</f>
        <v>8.3333333333333259E-2</v>
      </c>
      <c r="I17" s="14" t="s">
        <v>20</v>
      </c>
      <c r="J17" s="55"/>
      <c r="K17" s="61">
        <v>0.67708333333333337</v>
      </c>
      <c r="L17" s="61">
        <v>0.76041666666666663</v>
      </c>
    </row>
    <row r="18" spans="1:12" ht="20.100000000000001" customHeight="1" x14ac:dyDescent="0.25">
      <c r="A18" s="204"/>
      <c r="B18" s="6" t="str">
        <f>B11</f>
        <v>GARCIA PAREDES NERY ELIZABETH</v>
      </c>
      <c r="C18" s="6" t="str">
        <f>C11</f>
        <v>MATEMÁTICA APLICADA</v>
      </c>
      <c r="D18" s="231">
        <v>4381</v>
      </c>
      <c r="E18" s="183">
        <f>E15+1</f>
        <v>44990</v>
      </c>
      <c r="F18" s="52">
        <f>+G18+F11</f>
        <v>0.25</v>
      </c>
      <c r="G18" s="53">
        <f>H18</f>
        <v>0.125</v>
      </c>
      <c r="H18" s="53">
        <f>+(L18-K18)</f>
        <v>0.125</v>
      </c>
      <c r="I18" s="14" t="s">
        <v>20</v>
      </c>
      <c r="J18" s="55"/>
      <c r="K18" s="61">
        <v>0.33333333333333331</v>
      </c>
      <c r="L18" s="61">
        <v>0.45833333333333331</v>
      </c>
    </row>
    <row r="19" spans="1:12" x14ac:dyDescent="0.25">
      <c r="A19" s="204"/>
      <c r="B19" s="6"/>
      <c r="C19" s="6"/>
      <c r="D19" s="36"/>
      <c r="E19" s="183"/>
      <c r="F19" s="57"/>
      <c r="G19" s="58"/>
      <c r="H19" s="59"/>
      <c r="I19" s="59"/>
      <c r="J19" s="60">
        <f>+(L19-K19)</f>
        <v>1.0416666666666685E-2</v>
      </c>
      <c r="K19" s="61">
        <v>0.45833333333333331</v>
      </c>
      <c r="L19" s="61">
        <v>0.46875</v>
      </c>
    </row>
    <row r="20" spans="1:12" ht="24" x14ac:dyDescent="0.25">
      <c r="A20" s="205"/>
      <c r="B20" s="182" t="str">
        <f>B13</f>
        <v>SOLIS CHINCHE RUBÉN RODRIGO</v>
      </c>
      <c r="C20" s="182" t="str">
        <f>C13</f>
        <v>COMUNICACIÓN ORAL Y ESCRITA</v>
      </c>
      <c r="D20" s="231">
        <v>4570</v>
      </c>
      <c r="E20" s="183">
        <f>+E18</f>
        <v>44990</v>
      </c>
      <c r="F20" s="52">
        <f>+G20+F13</f>
        <v>0.16666666666666674</v>
      </c>
      <c r="G20" s="53">
        <f>H20</f>
        <v>8.333333333333337E-2</v>
      </c>
      <c r="H20" s="54">
        <f>+(L20-K20)</f>
        <v>8.333333333333337E-2</v>
      </c>
      <c r="I20" s="14" t="s">
        <v>20</v>
      </c>
      <c r="J20" s="55"/>
      <c r="K20" s="61">
        <v>0.46875</v>
      </c>
      <c r="L20" s="61">
        <v>0.55208333333333337</v>
      </c>
    </row>
    <row r="21" spans="1:12" x14ac:dyDescent="0.25">
      <c r="A21" s="62"/>
      <c r="B21" s="16"/>
      <c r="C21" s="16"/>
      <c r="D21" s="65"/>
      <c r="E21" s="63"/>
      <c r="F21" s="64"/>
      <c r="G21" s="16"/>
      <c r="H21" s="16"/>
      <c r="I21" s="16"/>
      <c r="J21" s="65"/>
      <c r="K21" s="66"/>
      <c r="L21" s="67"/>
    </row>
    <row r="22" spans="1:12" ht="15" customHeight="1" x14ac:dyDescent="0.25">
      <c r="A22" s="203" t="s">
        <v>31</v>
      </c>
      <c r="B22" s="192" t="str">
        <f>B15</f>
        <v>RAMOS FLOR JOSE LUIS</v>
      </c>
      <c r="C22" s="192" t="str">
        <f>C15</f>
        <v>INTRODUCCIÓN A LA ADMINISTRACIÓN</v>
      </c>
      <c r="D22" s="231">
        <v>4536</v>
      </c>
      <c r="E22" s="195">
        <f>E15+7</f>
        <v>44996</v>
      </c>
      <c r="F22" s="52"/>
      <c r="G22" s="54"/>
      <c r="H22" s="54">
        <f>+(L22-K22)</f>
        <v>4.166666666666663E-2</v>
      </c>
      <c r="I22" s="14" t="s">
        <v>24</v>
      </c>
      <c r="J22" s="68"/>
      <c r="K22" s="61">
        <v>0.625</v>
      </c>
      <c r="L22" s="61">
        <v>0.66666666666666663</v>
      </c>
    </row>
    <row r="23" spans="1:12" x14ac:dyDescent="0.25">
      <c r="A23" s="204"/>
      <c r="B23" s="193"/>
      <c r="C23" s="193"/>
      <c r="D23" s="231"/>
      <c r="E23" s="196"/>
      <c r="F23" s="57"/>
      <c r="G23" s="58"/>
      <c r="H23" s="59"/>
      <c r="I23" s="69"/>
      <c r="J23" s="60">
        <f>+(L23-K23)</f>
        <v>1.0416666666666741E-2</v>
      </c>
      <c r="K23" s="61">
        <v>0.66666666666666663</v>
      </c>
      <c r="L23" s="61">
        <v>0.67708333333333337</v>
      </c>
    </row>
    <row r="24" spans="1:12" x14ac:dyDescent="0.25">
      <c r="A24" s="204"/>
      <c r="B24" s="194"/>
      <c r="C24" s="194"/>
      <c r="D24" s="231">
        <v>4536</v>
      </c>
      <c r="E24" s="197"/>
      <c r="F24" s="52">
        <f>+G24+F17</f>
        <v>0.37499999999999967</v>
      </c>
      <c r="G24" s="54">
        <f>H22+H24</f>
        <v>0.12499999999999989</v>
      </c>
      <c r="H24" s="54">
        <f>+(L24-K24)</f>
        <v>8.3333333333333259E-2</v>
      </c>
      <c r="I24" s="14" t="s">
        <v>20</v>
      </c>
      <c r="J24" s="68"/>
      <c r="K24" s="61">
        <v>0.67708333333333337</v>
      </c>
      <c r="L24" s="61">
        <v>0.76041666666666663</v>
      </c>
    </row>
    <row r="25" spans="1:12" ht="15" customHeight="1" x14ac:dyDescent="0.25">
      <c r="A25" s="204"/>
      <c r="B25" s="192" t="str">
        <f>B18</f>
        <v>GARCIA PAREDES NERY ELIZABETH</v>
      </c>
      <c r="C25" s="192" t="str">
        <f>C18</f>
        <v>MATEMÁTICA APLICADA</v>
      </c>
      <c r="D25" s="231">
        <v>4381</v>
      </c>
      <c r="E25" s="195">
        <f>+E18+7</f>
        <v>44997</v>
      </c>
      <c r="F25" s="52"/>
      <c r="G25" s="53"/>
      <c r="H25" s="54">
        <f>+(L25-K25)</f>
        <v>4.1666666666666685E-2</v>
      </c>
      <c r="I25" s="14" t="s">
        <v>24</v>
      </c>
      <c r="J25" s="55"/>
      <c r="K25" s="61">
        <v>0.33333333333333331</v>
      </c>
      <c r="L25" s="61">
        <v>0.375</v>
      </c>
    </row>
    <row r="26" spans="1:12" x14ac:dyDescent="0.25">
      <c r="A26" s="204"/>
      <c r="B26" s="194"/>
      <c r="C26" s="194"/>
      <c r="D26" s="231">
        <v>4381</v>
      </c>
      <c r="E26" s="197"/>
      <c r="F26" s="52">
        <f>+G26+F18</f>
        <v>0.375</v>
      </c>
      <c r="G26" s="53">
        <f>H25+H26</f>
        <v>0.125</v>
      </c>
      <c r="H26" s="54">
        <f>+(L26-K26)</f>
        <v>8.3333333333333315E-2</v>
      </c>
      <c r="I26" s="14" t="s">
        <v>20</v>
      </c>
      <c r="J26" s="55"/>
      <c r="K26" s="61">
        <v>0.375</v>
      </c>
      <c r="L26" s="61">
        <v>0.45833333333333331</v>
      </c>
    </row>
    <row r="27" spans="1:12" x14ac:dyDescent="0.25">
      <c r="A27" s="204"/>
      <c r="B27" s="188"/>
      <c r="C27" s="182"/>
      <c r="D27" s="55"/>
      <c r="E27" s="183"/>
      <c r="F27" s="57"/>
      <c r="G27" s="58"/>
      <c r="H27" s="59"/>
      <c r="I27" s="69"/>
      <c r="J27" s="60">
        <f>+(L27-K27)</f>
        <v>1.0416666666666685E-2</v>
      </c>
      <c r="K27" s="61">
        <v>0.45833333333333331</v>
      </c>
      <c r="L27" s="61">
        <v>0.46875</v>
      </c>
    </row>
    <row r="28" spans="1:12" ht="15" customHeight="1" x14ac:dyDescent="0.25">
      <c r="A28" s="204"/>
      <c r="B28" s="192" t="str">
        <f>B20</f>
        <v>SOLIS CHINCHE RUBÉN RODRIGO</v>
      </c>
      <c r="C28" s="192" t="str">
        <f>C20</f>
        <v>COMUNICACIÓN ORAL Y ESCRITA</v>
      </c>
      <c r="D28" s="231">
        <v>4570</v>
      </c>
      <c r="E28" s="195">
        <f>+E25</f>
        <v>44997</v>
      </c>
      <c r="F28" s="52"/>
      <c r="G28" s="53"/>
      <c r="H28" s="54">
        <f>+(L28-K28)</f>
        <v>4.166666666666663E-2</v>
      </c>
      <c r="I28" s="14" t="s">
        <v>24</v>
      </c>
      <c r="J28" s="55"/>
      <c r="K28" s="61">
        <v>0.46875</v>
      </c>
      <c r="L28" s="61">
        <v>0.51041666666666663</v>
      </c>
    </row>
    <row r="29" spans="1:12" x14ac:dyDescent="0.25">
      <c r="A29" s="205"/>
      <c r="B29" s="194"/>
      <c r="C29" s="194"/>
      <c r="D29" s="231">
        <v>4570</v>
      </c>
      <c r="E29" s="197"/>
      <c r="F29" s="52">
        <f>+G29+F20</f>
        <v>0.25000000000000011</v>
      </c>
      <c r="G29" s="53">
        <f>+H28+H29</f>
        <v>8.333333333333337E-2</v>
      </c>
      <c r="H29" s="54">
        <f>+(L29-K29)</f>
        <v>4.1666666666666741E-2</v>
      </c>
      <c r="I29" s="14" t="s">
        <v>20</v>
      </c>
      <c r="J29" s="55"/>
      <c r="K29" s="61">
        <v>0.51041666666666663</v>
      </c>
      <c r="L29" s="61">
        <v>0.55208333333333337</v>
      </c>
    </row>
    <row r="30" spans="1:12" x14ac:dyDescent="0.25">
      <c r="A30" s="62"/>
      <c r="B30" s="16"/>
      <c r="C30" s="16"/>
      <c r="D30" s="65"/>
      <c r="E30" s="63"/>
      <c r="F30" s="64"/>
      <c r="G30" s="16"/>
      <c r="H30" s="16"/>
      <c r="I30" s="16"/>
      <c r="J30" s="65"/>
      <c r="K30" s="66"/>
      <c r="L30" s="67"/>
    </row>
    <row r="31" spans="1:12" ht="15" customHeight="1" x14ac:dyDescent="0.25">
      <c r="A31" s="203" t="s">
        <v>30</v>
      </c>
      <c r="B31" s="192" t="str">
        <f>B22</f>
        <v>RAMOS FLOR JOSE LUIS</v>
      </c>
      <c r="C31" s="192" t="str">
        <f>C22</f>
        <v>INTRODUCCIÓN A LA ADMINISTRACIÓN</v>
      </c>
      <c r="D31" s="231">
        <v>4536</v>
      </c>
      <c r="E31" s="195">
        <f>E22+7</f>
        <v>45003</v>
      </c>
      <c r="F31" s="52"/>
      <c r="G31" s="14"/>
      <c r="H31" s="54">
        <f>+(L31-K31)</f>
        <v>4.166666666666663E-2</v>
      </c>
      <c r="I31" s="14" t="s">
        <v>20</v>
      </c>
      <c r="J31" s="68"/>
      <c r="K31" s="61">
        <v>0.625</v>
      </c>
      <c r="L31" s="61">
        <v>0.66666666666666663</v>
      </c>
    </row>
    <row r="32" spans="1:12" x14ac:dyDescent="0.25">
      <c r="A32" s="204"/>
      <c r="B32" s="193"/>
      <c r="C32" s="193"/>
      <c r="D32" s="231"/>
      <c r="E32" s="196"/>
      <c r="F32" s="57"/>
      <c r="G32" s="58"/>
      <c r="H32" s="59"/>
      <c r="I32" s="69"/>
      <c r="J32" s="60">
        <f>+(L32-K32)</f>
        <v>1.0416666666666741E-2</v>
      </c>
      <c r="K32" s="61">
        <v>0.66666666666666663</v>
      </c>
      <c r="L32" s="61">
        <v>0.67708333333333337</v>
      </c>
    </row>
    <row r="33" spans="1:12" x14ac:dyDescent="0.25">
      <c r="A33" s="204"/>
      <c r="B33" s="194"/>
      <c r="C33" s="194"/>
      <c r="D33" s="231">
        <v>4536</v>
      </c>
      <c r="E33" s="197"/>
      <c r="F33" s="52">
        <f>+G33+F24</f>
        <v>0.49999999999999956</v>
      </c>
      <c r="G33" s="54">
        <f>H31+H33</f>
        <v>0.12499999999999989</v>
      </c>
      <c r="H33" s="54">
        <f>+(L33-K33)</f>
        <v>8.3333333333333259E-2</v>
      </c>
      <c r="I33" s="14" t="s">
        <v>20</v>
      </c>
      <c r="J33" s="68"/>
      <c r="K33" s="61">
        <v>0.67708333333333337</v>
      </c>
      <c r="L33" s="61">
        <v>0.76041666666666663</v>
      </c>
    </row>
    <row r="34" spans="1:12" ht="24" x14ac:dyDescent="0.25">
      <c r="A34" s="204"/>
      <c r="B34" s="182" t="str">
        <f>B25</f>
        <v>GARCIA PAREDES NERY ELIZABETH</v>
      </c>
      <c r="C34" s="182" t="str">
        <f>C25</f>
        <v>MATEMÁTICA APLICADA</v>
      </c>
      <c r="D34" s="231">
        <v>4381</v>
      </c>
      <c r="E34" s="183">
        <f>E25+7</f>
        <v>45004</v>
      </c>
      <c r="F34" s="52">
        <f>+G34+F26</f>
        <v>0.5</v>
      </c>
      <c r="G34" s="53">
        <f>H34</f>
        <v>0.125</v>
      </c>
      <c r="H34" s="54">
        <f>+(L34-K34)</f>
        <v>0.125</v>
      </c>
      <c r="I34" s="14" t="s">
        <v>20</v>
      </c>
      <c r="J34" s="55"/>
      <c r="K34" s="61">
        <v>0.33333333333333331</v>
      </c>
      <c r="L34" s="61">
        <v>0.45833333333333331</v>
      </c>
    </row>
    <row r="35" spans="1:12" x14ac:dyDescent="0.25">
      <c r="A35" s="204"/>
      <c r="B35" s="182"/>
      <c r="C35" s="182"/>
      <c r="D35" s="55"/>
      <c r="E35" s="183"/>
      <c r="F35" s="57"/>
      <c r="G35" s="58"/>
      <c r="H35" s="59"/>
      <c r="I35" s="69"/>
      <c r="J35" s="60">
        <f>+(L35-K35)</f>
        <v>1.0416666666666685E-2</v>
      </c>
      <c r="K35" s="61">
        <v>0.45833333333333331</v>
      </c>
      <c r="L35" s="61">
        <v>0.46875</v>
      </c>
    </row>
    <row r="36" spans="1:12" ht="24" x14ac:dyDescent="0.25">
      <c r="A36" s="205"/>
      <c r="B36" s="182" t="str">
        <f>B28</f>
        <v>SOLIS CHINCHE RUBÉN RODRIGO</v>
      </c>
      <c r="C36" s="182" t="str">
        <f>C28</f>
        <v>COMUNICACIÓN ORAL Y ESCRITA</v>
      </c>
      <c r="D36" s="231">
        <v>4570</v>
      </c>
      <c r="E36" s="183">
        <f>+E34</f>
        <v>45004</v>
      </c>
      <c r="F36" s="52">
        <f>+G36+F29</f>
        <v>0.33333333333333348</v>
      </c>
      <c r="G36" s="53">
        <f>H36</f>
        <v>8.333333333333337E-2</v>
      </c>
      <c r="H36" s="54">
        <f>+(L36-K36)</f>
        <v>8.333333333333337E-2</v>
      </c>
      <c r="I36" s="14" t="s">
        <v>20</v>
      </c>
      <c r="J36" s="55"/>
      <c r="K36" s="61">
        <v>0.46875</v>
      </c>
      <c r="L36" s="61">
        <v>0.55208333333333337</v>
      </c>
    </row>
    <row r="37" spans="1:12" x14ac:dyDescent="0.25">
      <c r="A37" s="62"/>
      <c r="B37" s="16"/>
      <c r="C37" s="16"/>
      <c r="D37" s="65"/>
      <c r="E37" s="63"/>
      <c r="F37" s="64"/>
      <c r="G37" s="16"/>
      <c r="H37" s="16"/>
      <c r="I37" s="16"/>
      <c r="J37" s="65"/>
      <c r="K37" s="66"/>
      <c r="L37" s="67"/>
    </row>
    <row r="38" spans="1:12" ht="15" customHeight="1" x14ac:dyDescent="0.25">
      <c r="A38" s="192">
        <v>5</v>
      </c>
      <c r="B38" s="192" t="str">
        <f>B31</f>
        <v>RAMOS FLOR JOSE LUIS</v>
      </c>
      <c r="C38" s="192" t="str">
        <f>C31</f>
        <v>INTRODUCCIÓN A LA ADMINISTRACIÓN</v>
      </c>
      <c r="D38" s="231">
        <v>4536</v>
      </c>
      <c r="E38" s="195">
        <f>E31+7</f>
        <v>45010</v>
      </c>
      <c r="F38" s="52"/>
      <c r="G38" s="14"/>
      <c r="H38" s="54">
        <f>+(L38-K38)</f>
        <v>4.166666666666663E-2</v>
      </c>
      <c r="I38" s="14" t="s">
        <v>20</v>
      </c>
      <c r="J38" s="68"/>
      <c r="K38" s="61">
        <v>0.625</v>
      </c>
      <c r="L38" s="61">
        <v>0.66666666666666663</v>
      </c>
    </row>
    <row r="39" spans="1:12" x14ac:dyDescent="0.25">
      <c r="A39" s="193"/>
      <c r="B39" s="193"/>
      <c r="C39" s="193"/>
      <c r="D39" s="231"/>
      <c r="E39" s="196"/>
      <c r="F39" s="57"/>
      <c r="G39" s="58"/>
      <c r="H39" s="59"/>
      <c r="I39" s="69"/>
      <c r="J39" s="60">
        <f>+(L39-K39)</f>
        <v>1.0416666666666741E-2</v>
      </c>
      <c r="K39" s="61">
        <v>0.66666666666666663</v>
      </c>
      <c r="L39" s="61">
        <v>0.67708333333333337</v>
      </c>
    </row>
    <row r="40" spans="1:12" x14ac:dyDescent="0.25">
      <c r="A40" s="193"/>
      <c r="B40" s="193"/>
      <c r="C40" s="193"/>
      <c r="D40" s="231">
        <v>4536</v>
      </c>
      <c r="E40" s="196"/>
      <c r="F40" s="52"/>
      <c r="G40" s="54"/>
      <c r="H40" s="54">
        <f>+(L40-K40)</f>
        <v>4.166666666666663E-2</v>
      </c>
      <c r="I40" s="14" t="s">
        <v>22</v>
      </c>
      <c r="J40" s="68"/>
      <c r="K40" s="61">
        <v>0.67708333333333337</v>
      </c>
      <c r="L40" s="61">
        <v>0.71875</v>
      </c>
    </row>
    <row r="41" spans="1:12" x14ac:dyDescent="0.25">
      <c r="A41" s="193"/>
      <c r="B41" s="194"/>
      <c r="C41" s="194"/>
      <c r="D41" s="231">
        <v>4536</v>
      </c>
      <c r="E41" s="197"/>
      <c r="F41" s="52">
        <f>+G41+F33</f>
        <v>0.62499999999999944</v>
      </c>
      <c r="G41" s="54">
        <f>H38+H41+H40</f>
        <v>0.12499999999999989</v>
      </c>
      <c r="H41" s="54">
        <f>+(L41-K41)</f>
        <v>4.166666666666663E-2</v>
      </c>
      <c r="I41" s="14" t="s">
        <v>20</v>
      </c>
      <c r="J41" s="68"/>
      <c r="K41" s="61">
        <v>0.71875</v>
      </c>
      <c r="L41" s="61">
        <v>0.76041666666666663</v>
      </c>
    </row>
    <row r="42" spans="1:12" ht="15" customHeight="1" x14ac:dyDescent="0.25">
      <c r="A42" s="193"/>
      <c r="B42" s="192" t="str">
        <f>B34</f>
        <v>GARCIA PAREDES NERY ELIZABETH</v>
      </c>
      <c r="C42" s="192" t="str">
        <f>C34</f>
        <v>MATEMÁTICA APLICADA</v>
      </c>
      <c r="D42" s="231">
        <v>4381</v>
      </c>
      <c r="E42" s="195">
        <f>E34+7</f>
        <v>45011</v>
      </c>
      <c r="F42" s="52"/>
      <c r="G42" s="12"/>
      <c r="H42" s="54">
        <f>+(L42-K42)</f>
        <v>4.1666666666666685E-2</v>
      </c>
      <c r="I42" s="14" t="s">
        <v>20</v>
      </c>
      <c r="J42" s="55"/>
      <c r="K42" s="61">
        <v>0.33333333333333331</v>
      </c>
      <c r="L42" s="61">
        <v>0.375</v>
      </c>
    </row>
    <row r="43" spans="1:12" x14ac:dyDescent="0.25">
      <c r="A43" s="193"/>
      <c r="B43" s="193"/>
      <c r="C43" s="193"/>
      <c r="D43" s="231">
        <v>4381</v>
      </c>
      <c r="E43" s="196"/>
      <c r="F43" s="52"/>
      <c r="G43" s="53"/>
      <c r="H43" s="54">
        <f>+(L43-K43)</f>
        <v>4.1666666666666685E-2</v>
      </c>
      <c r="I43" s="14" t="s">
        <v>22</v>
      </c>
      <c r="J43" s="55"/>
      <c r="K43" s="61">
        <v>0.375</v>
      </c>
      <c r="L43" s="61">
        <v>0.41666666666666669</v>
      </c>
    </row>
    <row r="44" spans="1:12" x14ac:dyDescent="0.25">
      <c r="A44" s="193"/>
      <c r="B44" s="194"/>
      <c r="C44" s="194"/>
      <c r="D44" s="231">
        <v>4381</v>
      </c>
      <c r="E44" s="197"/>
      <c r="F44" s="52">
        <f>+G44+F34</f>
        <v>0.625</v>
      </c>
      <c r="G44" s="53">
        <f>H43+H44+H42</f>
        <v>0.125</v>
      </c>
      <c r="H44" s="54">
        <f>+(L44-K44)</f>
        <v>4.166666666666663E-2</v>
      </c>
      <c r="I44" s="14" t="s">
        <v>20</v>
      </c>
      <c r="J44" s="55"/>
      <c r="K44" s="61">
        <v>0.41666666666666669</v>
      </c>
      <c r="L44" s="61">
        <v>0.45833333333333331</v>
      </c>
    </row>
    <row r="45" spans="1:12" ht="15" customHeight="1" x14ac:dyDescent="0.25">
      <c r="A45" s="193"/>
      <c r="B45" s="15"/>
      <c r="C45" s="182"/>
      <c r="D45" s="55"/>
      <c r="E45" s="183"/>
      <c r="F45" s="57"/>
      <c r="G45" s="58"/>
      <c r="H45" s="59"/>
      <c r="I45" s="69"/>
      <c r="J45" s="60">
        <f>+(L45-K45)</f>
        <v>1.0416666666666685E-2</v>
      </c>
      <c r="K45" s="61">
        <v>0.45833333333333331</v>
      </c>
      <c r="L45" s="61">
        <v>0.46875</v>
      </c>
    </row>
    <row r="46" spans="1:12" ht="24" customHeight="1" x14ac:dyDescent="0.25">
      <c r="A46" s="193"/>
      <c r="B46" s="192" t="str">
        <f>+B36</f>
        <v>SOLIS CHINCHE RUBÉN RODRIGO</v>
      </c>
      <c r="C46" s="192" t="str">
        <f>C36</f>
        <v>COMUNICACIÓN ORAL Y ESCRITA</v>
      </c>
      <c r="D46" s="231">
        <v>4570</v>
      </c>
      <c r="E46" s="195">
        <f>+E42</f>
        <v>45011</v>
      </c>
      <c r="F46" s="52"/>
      <c r="G46" s="53"/>
      <c r="H46" s="54">
        <f>+(L46-K46)</f>
        <v>4.166666666666663E-2</v>
      </c>
      <c r="I46" s="14" t="s">
        <v>20</v>
      </c>
      <c r="J46" s="55"/>
      <c r="K46" s="61">
        <v>0.46875</v>
      </c>
      <c r="L46" s="61">
        <v>0.51041666666666663</v>
      </c>
    </row>
    <row r="47" spans="1:12" ht="20.100000000000001" customHeight="1" x14ac:dyDescent="0.25">
      <c r="A47" s="194"/>
      <c r="B47" s="194"/>
      <c r="C47" s="194"/>
      <c r="D47" s="231">
        <v>4570</v>
      </c>
      <c r="E47" s="197"/>
      <c r="F47" s="52">
        <f>+G47+F36</f>
        <v>0.41666666666666685</v>
      </c>
      <c r="G47" s="53">
        <f>+H46+H47</f>
        <v>8.333333333333337E-2</v>
      </c>
      <c r="H47" s="54">
        <f>+(L47-K47)</f>
        <v>4.1666666666666741E-2</v>
      </c>
      <c r="I47" s="14" t="s">
        <v>22</v>
      </c>
      <c r="J47" s="55"/>
      <c r="K47" s="61">
        <v>0.51041666666666663</v>
      </c>
      <c r="L47" s="61">
        <v>0.55208333333333337</v>
      </c>
    </row>
    <row r="48" spans="1:12" x14ac:dyDescent="0.25">
      <c r="A48" s="62"/>
      <c r="B48" s="16"/>
      <c r="C48" s="16"/>
      <c r="D48" s="65"/>
      <c r="E48" s="63"/>
      <c r="F48" s="64"/>
      <c r="G48" s="16"/>
      <c r="H48" s="16"/>
      <c r="I48" s="16"/>
      <c r="J48" s="65"/>
      <c r="K48" s="66"/>
      <c r="L48" s="67"/>
    </row>
    <row r="49" spans="1:12" ht="15" customHeight="1" x14ac:dyDescent="0.25">
      <c r="A49" s="203" t="s">
        <v>29</v>
      </c>
      <c r="B49" s="192" t="str">
        <f>B38</f>
        <v>RAMOS FLOR JOSE LUIS</v>
      </c>
      <c r="C49" s="192" t="str">
        <f>C38</f>
        <v>INTRODUCCIÓN A LA ADMINISTRACIÓN</v>
      </c>
      <c r="D49" s="231">
        <v>4536</v>
      </c>
      <c r="E49" s="195">
        <f>E38+7</f>
        <v>45017</v>
      </c>
      <c r="F49" s="52"/>
      <c r="G49" s="14"/>
      <c r="H49" s="54">
        <f>+(L49-K49)</f>
        <v>4.166666666666663E-2</v>
      </c>
      <c r="I49" s="14" t="s">
        <v>20</v>
      </c>
      <c r="J49" s="68"/>
      <c r="K49" s="61">
        <v>0.625</v>
      </c>
      <c r="L49" s="61">
        <v>0.66666666666666663</v>
      </c>
    </row>
    <row r="50" spans="1:12" x14ac:dyDescent="0.25">
      <c r="A50" s="204"/>
      <c r="B50" s="193"/>
      <c r="C50" s="193"/>
      <c r="D50" s="231"/>
      <c r="E50" s="196"/>
      <c r="F50" s="57"/>
      <c r="G50" s="58"/>
      <c r="H50" s="59"/>
      <c r="I50" s="69"/>
      <c r="J50" s="60">
        <f>+(L50-K50)</f>
        <v>1.0416666666666741E-2</v>
      </c>
      <c r="K50" s="61">
        <v>0.66666666666666663</v>
      </c>
      <c r="L50" s="61">
        <v>0.67708333333333337</v>
      </c>
    </row>
    <row r="51" spans="1:12" x14ac:dyDescent="0.25">
      <c r="A51" s="204"/>
      <c r="B51" s="194"/>
      <c r="C51" s="194"/>
      <c r="D51" s="231">
        <v>4536</v>
      </c>
      <c r="E51" s="197"/>
      <c r="F51" s="52">
        <f>+G51+F41</f>
        <v>0.74999999999999933</v>
      </c>
      <c r="G51" s="54">
        <f>H49+H51</f>
        <v>0.12499999999999989</v>
      </c>
      <c r="H51" s="54">
        <f>+(L51-K51)</f>
        <v>8.3333333333333259E-2</v>
      </c>
      <c r="I51" s="14" t="s">
        <v>20</v>
      </c>
      <c r="J51" s="68"/>
      <c r="K51" s="61">
        <v>0.67708333333333337</v>
      </c>
      <c r="L51" s="61">
        <v>0.76041666666666663</v>
      </c>
    </row>
    <row r="52" spans="1:12" ht="24" x14ac:dyDescent="0.25">
      <c r="A52" s="204"/>
      <c r="B52" s="182" t="str">
        <f>B42</f>
        <v>GARCIA PAREDES NERY ELIZABETH</v>
      </c>
      <c r="C52" s="182" t="str">
        <f>C42</f>
        <v>MATEMÁTICA APLICADA</v>
      </c>
      <c r="D52" s="231">
        <v>4381</v>
      </c>
      <c r="E52" s="183">
        <f>E42+7</f>
        <v>45018</v>
      </c>
      <c r="F52" s="52">
        <f>+G52+F44</f>
        <v>0.75</v>
      </c>
      <c r="G52" s="53">
        <f>+H52</f>
        <v>0.125</v>
      </c>
      <c r="H52" s="54">
        <f>+(L52-K52)</f>
        <v>0.125</v>
      </c>
      <c r="I52" s="14" t="s">
        <v>20</v>
      </c>
      <c r="J52" s="55"/>
      <c r="K52" s="61">
        <v>0.33333333333333331</v>
      </c>
      <c r="L52" s="61">
        <v>0.45833333333333331</v>
      </c>
    </row>
    <row r="53" spans="1:12" x14ac:dyDescent="0.25">
      <c r="A53" s="204"/>
      <c r="B53" s="182"/>
      <c r="C53" s="182"/>
      <c r="D53" s="55"/>
      <c r="E53" s="183"/>
      <c r="F53" s="57"/>
      <c r="G53" s="58"/>
      <c r="H53" s="59"/>
      <c r="I53" s="69"/>
      <c r="J53" s="60">
        <f>+(L53-K53)</f>
        <v>1.0416666666666685E-2</v>
      </c>
      <c r="K53" s="61">
        <v>0.45833333333333331</v>
      </c>
      <c r="L53" s="61">
        <v>0.46875</v>
      </c>
    </row>
    <row r="54" spans="1:12" ht="30" customHeight="1" x14ac:dyDescent="0.25">
      <c r="A54" s="205"/>
      <c r="B54" s="182" t="str">
        <f>+B46</f>
        <v>SOLIS CHINCHE RUBÉN RODRIGO</v>
      </c>
      <c r="C54" s="182" t="str">
        <f>C46</f>
        <v>COMUNICACIÓN ORAL Y ESCRITA</v>
      </c>
      <c r="D54" s="231">
        <v>4570</v>
      </c>
      <c r="E54" s="183">
        <f>+E52</f>
        <v>45018</v>
      </c>
      <c r="F54" s="52">
        <f>+G54+F47</f>
        <v>0.50000000000000022</v>
      </c>
      <c r="G54" s="53">
        <f>+H54</f>
        <v>8.333333333333337E-2</v>
      </c>
      <c r="H54" s="54">
        <f>+(L54-K54)</f>
        <v>8.333333333333337E-2</v>
      </c>
      <c r="I54" s="14" t="s">
        <v>20</v>
      </c>
      <c r="J54" s="55"/>
      <c r="K54" s="61">
        <v>0.46875</v>
      </c>
      <c r="L54" s="61">
        <v>0.55208333333333337</v>
      </c>
    </row>
    <row r="55" spans="1:12" ht="15.75" thickBot="1" x14ac:dyDescent="0.3">
      <c r="A55" s="62"/>
      <c r="B55" s="16"/>
      <c r="C55" s="16"/>
      <c r="D55" s="65"/>
      <c r="E55" s="63"/>
      <c r="F55" s="64"/>
      <c r="G55" s="16"/>
      <c r="H55" s="16"/>
      <c r="I55" s="16"/>
      <c r="J55" s="65"/>
      <c r="K55" s="66"/>
      <c r="L55" s="67"/>
    </row>
    <row r="56" spans="1:12" ht="19.5" customHeight="1" thickBot="1" x14ac:dyDescent="0.3">
      <c r="A56" s="70" t="s">
        <v>56</v>
      </c>
      <c r="B56" s="71"/>
      <c r="C56" s="72"/>
      <c r="D56" s="72"/>
      <c r="E56" s="72"/>
      <c r="F56" s="73"/>
      <c r="G56" s="71"/>
      <c r="H56" s="71"/>
      <c r="I56" s="71"/>
      <c r="J56" s="74"/>
      <c r="K56" s="75"/>
      <c r="L56" s="76"/>
    </row>
    <row r="57" spans="1:12" x14ac:dyDescent="0.25">
      <c r="A57" s="77"/>
      <c r="B57" s="16"/>
      <c r="C57" s="16"/>
      <c r="D57" s="65"/>
      <c r="E57" s="63"/>
      <c r="F57" s="64"/>
      <c r="G57" s="16"/>
      <c r="H57" s="16"/>
      <c r="I57" s="16"/>
      <c r="J57" s="65"/>
      <c r="K57" s="66"/>
      <c r="L57" s="66"/>
    </row>
    <row r="58" spans="1:12" ht="15" customHeight="1" x14ac:dyDescent="0.25">
      <c r="A58" s="192">
        <v>7</v>
      </c>
      <c r="B58" s="192" t="str">
        <f>B49</f>
        <v>RAMOS FLOR JOSE LUIS</v>
      </c>
      <c r="C58" s="192" t="str">
        <f>C49</f>
        <v>INTRODUCCIÓN A LA ADMINISTRACIÓN</v>
      </c>
      <c r="D58" s="231">
        <v>4536</v>
      </c>
      <c r="E58" s="195">
        <v>45031</v>
      </c>
      <c r="F58" s="52"/>
      <c r="G58" s="54"/>
      <c r="H58" s="54">
        <f>+(L58-K58)</f>
        <v>4.166666666666663E-2</v>
      </c>
      <c r="I58" s="14" t="s">
        <v>20</v>
      </c>
      <c r="J58" s="68"/>
      <c r="K58" s="61">
        <v>0.625</v>
      </c>
      <c r="L58" s="61">
        <v>0.66666666666666663</v>
      </c>
    </row>
    <row r="59" spans="1:12" x14ac:dyDescent="0.25">
      <c r="A59" s="193"/>
      <c r="B59" s="193"/>
      <c r="C59" s="193"/>
      <c r="D59" s="231"/>
      <c r="E59" s="196"/>
      <c r="F59" s="57"/>
      <c r="G59" s="78"/>
      <c r="H59" s="78"/>
      <c r="I59" s="69"/>
      <c r="J59" s="60">
        <f>+(L59-K59)</f>
        <v>1.0416666666666741E-2</v>
      </c>
      <c r="K59" s="61">
        <v>0.66666666666666663</v>
      </c>
      <c r="L59" s="61">
        <v>0.67708333333333337</v>
      </c>
    </row>
    <row r="60" spans="1:12" x14ac:dyDescent="0.25">
      <c r="A60" s="193"/>
      <c r="B60" s="193"/>
      <c r="C60" s="193"/>
      <c r="D60" s="231">
        <v>4536</v>
      </c>
      <c r="E60" s="196"/>
      <c r="F60" s="52"/>
      <c r="G60" s="54"/>
      <c r="H60" s="54">
        <f>+(L60-K60)</f>
        <v>4.166666666666663E-2</v>
      </c>
      <c r="I60" s="14" t="s">
        <v>42</v>
      </c>
      <c r="J60" s="68"/>
      <c r="K60" s="61">
        <v>0.67708333333333337</v>
      </c>
      <c r="L60" s="61">
        <v>0.71875</v>
      </c>
    </row>
    <row r="61" spans="1:12" x14ac:dyDescent="0.25">
      <c r="A61" s="193"/>
      <c r="B61" s="194"/>
      <c r="C61" s="194"/>
      <c r="D61" s="231">
        <v>4536</v>
      </c>
      <c r="E61" s="197"/>
      <c r="F61" s="52">
        <f>+G61+F51</f>
        <v>0.87499999999999922</v>
      </c>
      <c r="G61" s="54">
        <f>+H61+H60+H58</f>
        <v>0.12499999999999989</v>
      </c>
      <c r="H61" s="54">
        <f>+(L61-K61)</f>
        <v>4.166666666666663E-2</v>
      </c>
      <c r="I61" s="14" t="s">
        <v>20</v>
      </c>
      <c r="J61" s="68"/>
      <c r="K61" s="61">
        <v>0.71875</v>
      </c>
      <c r="L61" s="61">
        <v>0.76041666666666663</v>
      </c>
    </row>
    <row r="62" spans="1:12" ht="27.95" customHeight="1" x14ac:dyDescent="0.25">
      <c r="A62" s="193"/>
      <c r="B62" s="192" t="str">
        <f>B52</f>
        <v>GARCIA PAREDES NERY ELIZABETH</v>
      </c>
      <c r="C62" s="192" t="str">
        <f>C52</f>
        <v>MATEMÁTICA APLICADA</v>
      </c>
      <c r="D62" s="231">
        <v>4381</v>
      </c>
      <c r="E62" s="195">
        <f>+E58+1</f>
        <v>45032</v>
      </c>
      <c r="F62" s="52"/>
      <c r="G62" s="53"/>
      <c r="H62" s="54">
        <f>+(L62-K62)</f>
        <v>4.1666666666666685E-2</v>
      </c>
      <c r="I62" s="14" t="s">
        <v>20</v>
      </c>
      <c r="J62" s="55"/>
      <c r="K62" s="61">
        <v>0.33333333333333331</v>
      </c>
      <c r="L62" s="61">
        <v>0.375</v>
      </c>
    </row>
    <row r="63" spans="1:12" ht="27.95" customHeight="1" x14ac:dyDescent="0.25">
      <c r="A63" s="193"/>
      <c r="B63" s="193"/>
      <c r="C63" s="193"/>
      <c r="D63" s="231">
        <v>4381</v>
      </c>
      <c r="E63" s="196"/>
      <c r="F63" s="52"/>
      <c r="G63" s="53"/>
      <c r="H63" s="54">
        <f>+(L63-K63)</f>
        <v>4.1666666666666685E-2</v>
      </c>
      <c r="I63" s="14" t="s">
        <v>42</v>
      </c>
      <c r="J63" s="55"/>
      <c r="K63" s="61">
        <v>0.375</v>
      </c>
      <c r="L63" s="61">
        <v>0.41666666666666669</v>
      </c>
    </row>
    <row r="64" spans="1:12" x14ac:dyDescent="0.25">
      <c r="A64" s="193"/>
      <c r="B64" s="194"/>
      <c r="C64" s="194"/>
      <c r="D64" s="231">
        <v>4381</v>
      </c>
      <c r="E64" s="197"/>
      <c r="F64" s="52">
        <f>+G64+F52</f>
        <v>0.875</v>
      </c>
      <c r="G64" s="53">
        <f>+H62+H63+H64</f>
        <v>0.125</v>
      </c>
      <c r="H64" s="54">
        <f>+(L64-K64)</f>
        <v>4.166666666666663E-2</v>
      </c>
      <c r="I64" s="14" t="s">
        <v>20</v>
      </c>
      <c r="J64" s="55"/>
      <c r="K64" s="61">
        <v>0.41666666666666669</v>
      </c>
      <c r="L64" s="61">
        <v>0.45833333333333331</v>
      </c>
    </row>
    <row r="65" spans="1:12" x14ac:dyDescent="0.25">
      <c r="A65" s="193"/>
      <c r="B65" s="182"/>
      <c r="C65" s="182"/>
      <c r="D65" s="55"/>
      <c r="E65" s="79"/>
      <c r="F65" s="57"/>
      <c r="G65" s="58"/>
      <c r="H65" s="59"/>
      <c r="I65" s="69"/>
      <c r="J65" s="60">
        <f>+(L65-K65)</f>
        <v>1.0416666666666685E-2</v>
      </c>
      <c r="K65" s="61">
        <v>0.45833333333333331</v>
      </c>
      <c r="L65" s="61">
        <v>0.46875</v>
      </c>
    </row>
    <row r="66" spans="1:12" ht="15" customHeight="1" x14ac:dyDescent="0.25">
      <c r="A66" s="193"/>
      <c r="B66" s="192" t="str">
        <f>+B54</f>
        <v>SOLIS CHINCHE RUBÉN RODRIGO</v>
      </c>
      <c r="C66" s="192" t="str">
        <f>C54</f>
        <v>COMUNICACIÓN ORAL Y ESCRITA</v>
      </c>
      <c r="D66" s="231">
        <v>4570</v>
      </c>
      <c r="E66" s="195">
        <f>+E62</f>
        <v>45032</v>
      </c>
      <c r="F66" s="52"/>
      <c r="G66" s="12"/>
      <c r="H66" s="54">
        <f>+(L66-K66)</f>
        <v>4.166666666666663E-2</v>
      </c>
      <c r="I66" s="14" t="s">
        <v>20</v>
      </c>
      <c r="J66" s="55"/>
      <c r="K66" s="61">
        <v>0.46875</v>
      </c>
      <c r="L66" s="61">
        <v>0.51041666666666663</v>
      </c>
    </row>
    <row r="67" spans="1:12" ht="27.95" customHeight="1" x14ac:dyDescent="0.25">
      <c r="A67" s="194"/>
      <c r="B67" s="194"/>
      <c r="C67" s="194"/>
      <c r="D67" s="231">
        <v>4570</v>
      </c>
      <c r="E67" s="197"/>
      <c r="F67" s="52">
        <f>+G67+F54</f>
        <v>0.58333333333333359</v>
      </c>
      <c r="G67" s="53">
        <f>+H66+H67</f>
        <v>8.333333333333337E-2</v>
      </c>
      <c r="H67" s="54">
        <f>+(L67-K67)</f>
        <v>4.1666666666666741E-2</v>
      </c>
      <c r="I67" s="14" t="s">
        <v>42</v>
      </c>
      <c r="J67" s="55"/>
      <c r="K67" s="61">
        <v>0.51041666666666663</v>
      </c>
      <c r="L67" s="61">
        <v>0.55208333333333337</v>
      </c>
    </row>
    <row r="68" spans="1:12" x14ac:dyDescent="0.25">
      <c r="A68" s="62"/>
      <c r="B68" s="16"/>
      <c r="C68" s="16"/>
      <c r="D68" s="65"/>
      <c r="E68" s="63"/>
      <c r="F68" s="64"/>
      <c r="G68" s="16"/>
      <c r="H68" s="16"/>
      <c r="I68" s="16"/>
      <c r="J68" s="65"/>
      <c r="K68" s="66"/>
      <c r="L68" s="67"/>
    </row>
    <row r="69" spans="1:12" ht="15" customHeight="1" x14ac:dyDescent="0.25">
      <c r="A69" s="192">
        <v>8</v>
      </c>
      <c r="B69" s="192" t="str">
        <f>B58</f>
        <v>RAMOS FLOR JOSE LUIS</v>
      </c>
      <c r="C69" s="192" t="str">
        <f>+C15</f>
        <v>INTRODUCCIÓN A LA ADMINISTRACIÓN</v>
      </c>
      <c r="D69" s="231">
        <v>4536</v>
      </c>
      <c r="E69" s="195">
        <f>+E58+7</f>
        <v>45038</v>
      </c>
      <c r="F69" s="52"/>
      <c r="G69" s="14"/>
      <c r="H69" s="54">
        <f>+(L69-K69)</f>
        <v>4.166666666666663E-2</v>
      </c>
      <c r="I69" s="14" t="s">
        <v>20</v>
      </c>
      <c r="J69" s="68"/>
      <c r="K69" s="61">
        <v>0.625</v>
      </c>
      <c r="L69" s="61">
        <v>0.66666666666666663</v>
      </c>
    </row>
    <row r="70" spans="1:12" ht="15.75" x14ac:dyDescent="0.25">
      <c r="A70" s="193"/>
      <c r="B70" s="193"/>
      <c r="C70" s="193"/>
      <c r="D70" s="231"/>
      <c r="E70" s="196"/>
      <c r="F70" s="80"/>
      <c r="G70" s="81"/>
      <c r="H70" s="82"/>
      <c r="I70" s="81"/>
      <c r="J70" s="60">
        <f>+(L70-K70)</f>
        <v>1.0416666666666741E-2</v>
      </c>
      <c r="K70" s="61">
        <v>0.66666666666666663</v>
      </c>
      <c r="L70" s="61">
        <v>0.67708333333333337</v>
      </c>
    </row>
    <row r="71" spans="1:12" x14ac:dyDescent="0.25">
      <c r="A71" s="193"/>
      <c r="B71" s="193"/>
      <c r="C71" s="193"/>
      <c r="D71" s="231">
        <v>4536</v>
      </c>
      <c r="E71" s="196"/>
      <c r="F71" s="52"/>
      <c r="G71" s="54"/>
      <c r="H71" s="54">
        <f>+(L71-K71)</f>
        <v>4.166666666666663E-2</v>
      </c>
      <c r="I71" s="14" t="s">
        <v>20</v>
      </c>
      <c r="J71" s="68"/>
      <c r="K71" s="61">
        <v>0.67708333333333337</v>
      </c>
      <c r="L71" s="61">
        <v>0.71875</v>
      </c>
    </row>
    <row r="72" spans="1:12" ht="27" customHeight="1" x14ac:dyDescent="0.25">
      <c r="A72" s="193"/>
      <c r="B72" s="194"/>
      <c r="C72" s="194"/>
      <c r="D72" s="231">
        <v>4536</v>
      </c>
      <c r="E72" s="197"/>
      <c r="F72" s="52">
        <f>+G72+F61</f>
        <v>0.99999999999999911</v>
      </c>
      <c r="G72" s="54">
        <f>+H72+H71+H69</f>
        <v>0.12499999999999989</v>
      </c>
      <c r="H72" s="54">
        <f>+(L72-K72)</f>
        <v>4.166666666666663E-2</v>
      </c>
      <c r="I72" s="14" t="s">
        <v>18</v>
      </c>
      <c r="J72" s="68"/>
      <c r="K72" s="61">
        <v>0.71875</v>
      </c>
      <c r="L72" s="61">
        <v>0.76041666666666663</v>
      </c>
    </row>
    <row r="73" spans="1:12" ht="15" customHeight="1" x14ac:dyDescent="0.25">
      <c r="A73" s="193"/>
      <c r="B73" s="192" t="str">
        <f>B52</f>
        <v>GARCIA PAREDES NERY ELIZABETH</v>
      </c>
      <c r="C73" s="192" t="str">
        <f>C62</f>
        <v>MATEMÁTICA APLICADA</v>
      </c>
      <c r="D73" s="231">
        <v>4381</v>
      </c>
      <c r="E73" s="195">
        <f>+E69+1</f>
        <v>45039</v>
      </c>
      <c r="F73" s="52"/>
      <c r="G73" s="53"/>
      <c r="H73" s="54">
        <f>+(L73-K73)</f>
        <v>4.1666666666666685E-2</v>
      </c>
      <c r="I73" s="14" t="s">
        <v>20</v>
      </c>
      <c r="J73" s="55"/>
      <c r="K73" s="61">
        <v>0.33333333333333331</v>
      </c>
      <c r="L73" s="61">
        <v>0.375</v>
      </c>
    </row>
    <row r="74" spans="1:12" x14ac:dyDescent="0.25">
      <c r="A74" s="193"/>
      <c r="B74" s="193"/>
      <c r="C74" s="193"/>
      <c r="D74" s="231">
        <v>4381</v>
      </c>
      <c r="E74" s="196"/>
      <c r="F74" s="52"/>
      <c r="G74" s="53"/>
      <c r="H74" s="54">
        <f>+L74-K74</f>
        <v>4.1666666666666685E-2</v>
      </c>
      <c r="I74" s="14" t="s">
        <v>20</v>
      </c>
      <c r="J74" s="55"/>
      <c r="K74" s="61">
        <v>0.375</v>
      </c>
      <c r="L74" s="61">
        <v>0.41666666666666669</v>
      </c>
    </row>
    <row r="75" spans="1:12" x14ac:dyDescent="0.25">
      <c r="A75" s="193"/>
      <c r="B75" s="194"/>
      <c r="C75" s="194"/>
      <c r="D75" s="231">
        <v>4381</v>
      </c>
      <c r="E75" s="197"/>
      <c r="F75" s="52">
        <f>+G75+F64</f>
        <v>1</v>
      </c>
      <c r="G75" s="53">
        <f>+H73+H74+H75</f>
        <v>0.125</v>
      </c>
      <c r="H75" s="54">
        <f>+L75-K75</f>
        <v>4.166666666666663E-2</v>
      </c>
      <c r="I75" s="14" t="s">
        <v>18</v>
      </c>
      <c r="J75" s="55"/>
      <c r="K75" s="61">
        <v>0.41666666666666669</v>
      </c>
      <c r="L75" s="61">
        <v>0.45833333333333331</v>
      </c>
    </row>
    <row r="76" spans="1:12" x14ac:dyDescent="0.25">
      <c r="A76" s="193"/>
      <c r="B76" s="182"/>
      <c r="C76" s="182"/>
      <c r="D76" s="55"/>
      <c r="E76" s="79"/>
      <c r="F76" s="57"/>
      <c r="G76" s="58"/>
      <c r="H76" s="69"/>
      <c r="I76" s="83"/>
      <c r="J76" s="60">
        <f>+(L76-K76)</f>
        <v>1.0416666666666685E-2</v>
      </c>
      <c r="K76" s="61">
        <v>0.45833333333333331</v>
      </c>
      <c r="L76" s="61">
        <v>0.46875</v>
      </c>
    </row>
    <row r="77" spans="1:12" ht="15" customHeight="1" x14ac:dyDescent="0.25">
      <c r="A77" s="193"/>
      <c r="B77" s="192" t="str">
        <f>B66</f>
        <v>SOLIS CHINCHE RUBÉN RODRIGO</v>
      </c>
      <c r="C77" s="192" t="str">
        <f>C66</f>
        <v>COMUNICACIÓN ORAL Y ESCRITA</v>
      </c>
      <c r="D77" s="231">
        <v>4570</v>
      </c>
      <c r="E77" s="195">
        <f>+E73</f>
        <v>45039</v>
      </c>
      <c r="F77" s="52"/>
      <c r="G77" s="53"/>
      <c r="H77" s="54">
        <f>+(L77-K77)</f>
        <v>8.333333333333337E-2</v>
      </c>
      <c r="I77" s="14" t="s">
        <v>20</v>
      </c>
      <c r="J77" s="55"/>
      <c r="K77" s="61">
        <v>0.46875</v>
      </c>
      <c r="L77" s="61">
        <v>0.55208333333333337</v>
      </c>
    </row>
    <row r="78" spans="1:12" ht="21.95" customHeight="1" x14ac:dyDescent="0.25">
      <c r="A78" s="194"/>
      <c r="B78" s="194"/>
      <c r="C78" s="194"/>
      <c r="D78" s="231">
        <v>4570</v>
      </c>
      <c r="E78" s="197"/>
      <c r="F78" s="52">
        <f>+G78+F67</f>
        <v>0.66666666666666696</v>
      </c>
      <c r="G78" s="53">
        <f>+H78</f>
        <v>8.333333333333337E-2</v>
      </c>
      <c r="H78" s="54">
        <f>+(L78-K78)</f>
        <v>8.333333333333337E-2</v>
      </c>
      <c r="I78" s="14" t="s">
        <v>18</v>
      </c>
      <c r="J78" s="55"/>
      <c r="K78" s="61">
        <v>0.46875</v>
      </c>
      <c r="L78" s="61">
        <v>0.55208333333333337</v>
      </c>
    </row>
    <row r="79" spans="1:12" x14ac:dyDescent="0.25">
      <c r="A79" s="77"/>
      <c r="B79" s="19"/>
      <c r="C79" s="16"/>
      <c r="D79" s="65"/>
      <c r="E79" s="63"/>
      <c r="F79" s="84"/>
      <c r="G79" s="16"/>
      <c r="H79" s="16"/>
      <c r="I79" s="16"/>
      <c r="J79" s="65"/>
      <c r="K79" s="66"/>
      <c r="L79" s="66"/>
    </row>
    <row r="80" spans="1:12" ht="15.75" thickBot="1" x14ac:dyDescent="0.3">
      <c r="A80" s="77"/>
      <c r="B80" s="19"/>
      <c r="C80" s="16"/>
      <c r="D80" s="65"/>
      <c r="E80" s="63"/>
      <c r="F80" s="64"/>
      <c r="G80" s="16"/>
      <c r="H80" s="16"/>
      <c r="I80" s="16"/>
      <c r="J80" s="65"/>
      <c r="K80" s="66"/>
      <c r="L80" s="66"/>
    </row>
    <row r="81" spans="1:12" ht="48" x14ac:dyDescent="0.25">
      <c r="A81" s="45" t="s">
        <v>51</v>
      </c>
      <c r="B81" s="46" t="s">
        <v>52</v>
      </c>
      <c r="C81" s="85" t="s">
        <v>40</v>
      </c>
      <c r="D81" s="47" t="s">
        <v>53</v>
      </c>
      <c r="E81" s="86" t="s">
        <v>39</v>
      </c>
      <c r="F81" s="87" t="s">
        <v>43</v>
      </c>
      <c r="G81" s="88" t="s">
        <v>38</v>
      </c>
      <c r="H81" s="85" t="s">
        <v>37</v>
      </c>
      <c r="I81" s="85" t="s">
        <v>36</v>
      </c>
      <c r="J81" s="85" t="s">
        <v>35</v>
      </c>
      <c r="K81" s="206" t="s">
        <v>34</v>
      </c>
      <c r="L81" s="207"/>
    </row>
    <row r="82" spans="1:12" ht="15" customHeight="1" x14ac:dyDescent="0.25">
      <c r="A82" s="203" t="s">
        <v>27</v>
      </c>
      <c r="B82" s="192" t="str">
        <f>+[1]RESUMEN!B6</f>
        <v>IGUASNIA VALLEJO EFRAIN RODRIGO</v>
      </c>
      <c r="C82" s="192" t="s">
        <v>2</v>
      </c>
      <c r="D82" s="231">
        <v>4523</v>
      </c>
      <c r="E82" s="195">
        <f>+E69+7</f>
        <v>45045</v>
      </c>
      <c r="F82" s="89"/>
      <c r="G82" s="20"/>
      <c r="H82" s="61">
        <f>+(L82-K82)</f>
        <v>4.166666666666663E-2</v>
      </c>
      <c r="I82" s="182" t="s">
        <v>20</v>
      </c>
      <c r="J82" s="55"/>
      <c r="K82" s="61">
        <v>0.625</v>
      </c>
      <c r="L82" s="54">
        <v>0.66666666666666663</v>
      </c>
    </row>
    <row r="83" spans="1:12" x14ac:dyDescent="0.25">
      <c r="A83" s="204"/>
      <c r="B83" s="193"/>
      <c r="C83" s="193"/>
      <c r="D83" s="231"/>
      <c r="E83" s="196"/>
      <c r="F83" s="57"/>
      <c r="G83" s="58"/>
      <c r="H83" s="69"/>
      <c r="I83" s="83"/>
      <c r="J83" s="60">
        <f>+(L83-K83)</f>
        <v>1.0416666666666741E-2</v>
      </c>
      <c r="K83" s="61">
        <v>0.66666666666666663</v>
      </c>
      <c r="L83" s="61">
        <v>0.67708333333333337</v>
      </c>
    </row>
    <row r="84" spans="1:12" x14ac:dyDescent="0.25">
      <c r="A84" s="204"/>
      <c r="B84" s="194"/>
      <c r="C84" s="194"/>
      <c r="D84" s="231">
        <v>4523</v>
      </c>
      <c r="E84" s="197"/>
      <c r="F84" s="89">
        <f>+G84</f>
        <v>0.12499999999999989</v>
      </c>
      <c r="G84" s="90">
        <f>H82+H84</f>
        <v>0.12499999999999989</v>
      </c>
      <c r="H84" s="61">
        <f>+(L84-K84)</f>
        <v>8.3333333333333259E-2</v>
      </c>
      <c r="I84" s="182" t="s">
        <v>20</v>
      </c>
      <c r="J84" s="55"/>
      <c r="K84" s="61">
        <v>0.67708333333333337</v>
      </c>
      <c r="L84" s="54">
        <v>0.76041666666666663</v>
      </c>
    </row>
    <row r="85" spans="1:12" ht="33.75" x14ac:dyDescent="0.25">
      <c r="A85" s="204"/>
      <c r="B85" s="6" t="str">
        <f>+[1]RESUMEN!B7</f>
        <v>CARRANZA GUERRERO MIRIAN NOEMI</v>
      </c>
      <c r="C85" s="182" t="s">
        <v>19</v>
      </c>
      <c r="D85" s="231">
        <v>4384</v>
      </c>
      <c r="E85" s="183">
        <f>E82+1</f>
        <v>45046</v>
      </c>
      <c r="F85" s="89">
        <f>+G85</f>
        <v>0.125</v>
      </c>
      <c r="G85" s="90">
        <f>H85</f>
        <v>0.125</v>
      </c>
      <c r="H85" s="61">
        <f>+(L85-K85)</f>
        <v>0.125</v>
      </c>
      <c r="I85" s="182" t="s">
        <v>20</v>
      </c>
      <c r="J85" s="55"/>
      <c r="K85" s="61">
        <v>0.33333333333333331</v>
      </c>
      <c r="L85" s="54">
        <v>0.45833333333333331</v>
      </c>
    </row>
    <row r="86" spans="1:12" x14ac:dyDescent="0.25">
      <c r="A86" s="204"/>
      <c r="B86" s="6"/>
      <c r="C86" s="182"/>
      <c r="D86" s="55"/>
      <c r="E86" s="79"/>
      <c r="F86" s="57"/>
      <c r="G86" s="58"/>
      <c r="H86" s="69"/>
      <c r="I86" s="83"/>
      <c r="J86" s="60">
        <f>+(L86-K86)</f>
        <v>1.0416666666666685E-2</v>
      </c>
      <c r="K86" s="61">
        <v>0.45833333333333331</v>
      </c>
      <c r="L86" s="61">
        <v>0.46875</v>
      </c>
    </row>
    <row r="87" spans="1:12" ht="33.75" x14ac:dyDescent="0.25">
      <c r="A87" s="205"/>
      <c r="B87" s="6" t="str">
        <f>+[1]RESUMEN!B8</f>
        <v>PROAÑO ALULEMA RICARDO JAVIER</v>
      </c>
      <c r="C87" s="182" t="s">
        <v>44</v>
      </c>
      <c r="D87" s="231">
        <v>4697</v>
      </c>
      <c r="E87" s="183">
        <f>+E85</f>
        <v>45046</v>
      </c>
      <c r="F87" s="91">
        <f>+G87</f>
        <v>8.333333333333337E-2</v>
      </c>
      <c r="G87" s="90">
        <f>H87</f>
        <v>8.333333333333337E-2</v>
      </c>
      <c r="H87" s="61">
        <f>+(L87-K87)</f>
        <v>8.333333333333337E-2</v>
      </c>
      <c r="I87" s="182" t="s">
        <v>20</v>
      </c>
      <c r="J87" s="55"/>
      <c r="K87" s="61">
        <v>0.46875</v>
      </c>
      <c r="L87" s="54">
        <v>0.55208333333333337</v>
      </c>
    </row>
    <row r="88" spans="1:12" ht="15.75" x14ac:dyDescent="0.25">
      <c r="A88" s="92"/>
      <c r="B88" s="93"/>
      <c r="C88" s="94"/>
      <c r="D88" s="94"/>
      <c r="E88" s="94"/>
      <c r="F88" s="95"/>
      <c r="G88" s="93"/>
      <c r="H88" s="93"/>
      <c r="I88" s="93"/>
      <c r="J88" s="93"/>
      <c r="K88" s="96"/>
      <c r="L88" s="97"/>
    </row>
    <row r="89" spans="1:12" ht="15" customHeight="1" x14ac:dyDescent="0.25">
      <c r="A89" s="203" t="s">
        <v>26</v>
      </c>
      <c r="B89" s="192" t="str">
        <f>B82</f>
        <v>IGUASNIA VALLEJO EFRAIN RODRIGO</v>
      </c>
      <c r="C89" s="192" t="str">
        <f>C82</f>
        <v>MÉTODOS DE INVESTIGACIÓN EN ADMINISTRACIÓN</v>
      </c>
      <c r="D89" s="231">
        <v>4523</v>
      </c>
      <c r="E89" s="195">
        <f>E82+7</f>
        <v>45052</v>
      </c>
      <c r="F89" s="89"/>
      <c r="G89" s="90"/>
      <c r="H89" s="61">
        <f>+L89-K89</f>
        <v>4.166666666666663E-2</v>
      </c>
      <c r="I89" s="182" t="s">
        <v>20</v>
      </c>
      <c r="J89" s="55"/>
      <c r="K89" s="61">
        <v>0.625</v>
      </c>
      <c r="L89" s="54">
        <v>0.66666666666666663</v>
      </c>
    </row>
    <row r="90" spans="1:12" x14ac:dyDescent="0.25">
      <c r="A90" s="204"/>
      <c r="B90" s="193"/>
      <c r="C90" s="193"/>
      <c r="D90" s="55"/>
      <c r="E90" s="196"/>
      <c r="F90" s="57"/>
      <c r="G90" s="58"/>
      <c r="H90" s="69"/>
      <c r="I90" s="83"/>
      <c r="J90" s="60">
        <f>+(L90-K90)</f>
        <v>1.0416666666666741E-2</v>
      </c>
      <c r="K90" s="61">
        <v>0.66666666666666663</v>
      </c>
      <c r="L90" s="61">
        <v>0.67708333333333337</v>
      </c>
    </row>
    <row r="91" spans="1:12" x14ac:dyDescent="0.25">
      <c r="A91" s="204"/>
      <c r="B91" s="194"/>
      <c r="C91" s="194"/>
      <c r="D91" s="231">
        <v>4523</v>
      </c>
      <c r="E91" s="197"/>
      <c r="F91" s="89">
        <f>+G91+F84</f>
        <v>0.24999999999999978</v>
      </c>
      <c r="G91" s="90">
        <f>+H89+H91</f>
        <v>0.12499999999999989</v>
      </c>
      <c r="H91" s="61">
        <f>+L91-K91</f>
        <v>8.3333333333333259E-2</v>
      </c>
      <c r="I91" s="182" t="s">
        <v>20</v>
      </c>
      <c r="J91" s="55"/>
      <c r="K91" s="61">
        <v>0.67708333333333337</v>
      </c>
      <c r="L91" s="54">
        <v>0.76041666666666663</v>
      </c>
    </row>
    <row r="92" spans="1:12" ht="33.75" x14ac:dyDescent="0.25">
      <c r="A92" s="204"/>
      <c r="B92" s="6" t="str">
        <f>B85</f>
        <v>CARRANZA GUERRERO MIRIAN NOEMI</v>
      </c>
      <c r="C92" s="182" t="str">
        <f>C85</f>
        <v>CONTABILIDAD BÁSICA</v>
      </c>
      <c r="D92" s="231">
        <v>4384</v>
      </c>
      <c r="E92" s="183">
        <f>E89+1</f>
        <v>45053</v>
      </c>
      <c r="F92" s="98">
        <f>+G92+F85</f>
        <v>0.25</v>
      </c>
      <c r="G92" s="99">
        <f>H92</f>
        <v>0.125</v>
      </c>
      <c r="H92" s="56">
        <f>+(L92-K92)</f>
        <v>0.125</v>
      </c>
      <c r="I92" s="187" t="s">
        <v>20</v>
      </c>
      <c r="J92" s="100"/>
      <c r="K92" s="101">
        <v>0.33333333333333331</v>
      </c>
      <c r="L92" s="102">
        <v>0.45833333333333331</v>
      </c>
    </row>
    <row r="93" spans="1:12" x14ac:dyDescent="0.25">
      <c r="A93" s="204"/>
      <c r="B93" s="6"/>
      <c r="C93" s="182"/>
      <c r="D93" s="55"/>
      <c r="E93" s="183"/>
      <c r="F93" s="57"/>
      <c r="G93" s="58"/>
      <c r="H93" s="69"/>
      <c r="I93" s="83"/>
      <c r="J93" s="60">
        <f>+(L93-K93)</f>
        <v>1.0416666666666685E-2</v>
      </c>
      <c r="K93" s="61">
        <v>0.45833333333333331</v>
      </c>
      <c r="L93" s="61">
        <v>0.46875</v>
      </c>
    </row>
    <row r="94" spans="1:12" ht="38.25" customHeight="1" thickBot="1" x14ac:dyDescent="0.3">
      <c r="A94" s="205"/>
      <c r="B94" s="182" t="str">
        <f>B87</f>
        <v>PROAÑO ALULEMA RICARDO JAVIER</v>
      </c>
      <c r="C94" s="182" t="str">
        <f>C87</f>
        <v>TECNOLOGÍA DE LA INFORMACIÓN</v>
      </c>
      <c r="D94" s="231">
        <v>4697</v>
      </c>
      <c r="E94" s="183">
        <f>+E92</f>
        <v>45053</v>
      </c>
      <c r="F94" s="103">
        <f>+G94+F87</f>
        <v>0.16666666666666674</v>
      </c>
      <c r="G94" s="104">
        <f>H94</f>
        <v>8.333333333333337E-2</v>
      </c>
      <c r="H94" s="105">
        <f>+(L94-K94)</f>
        <v>8.333333333333337E-2</v>
      </c>
      <c r="I94" s="13" t="s">
        <v>20</v>
      </c>
      <c r="J94" s="106"/>
      <c r="K94" s="107">
        <v>0.46875</v>
      </c>
      <c r="L94" s="108">
        <v>0.55208333333333337</v>
      </c>
    </row>
    <row r="95" spans="1:12" x14ac:dyDescent="0.25">
      <c r="A95" s="62"/>
      <c r="B95" s="16"/>
      <c r="C95" s="16"/>
      <c r="D95" s="65"/>
      <c r="E95" s="63"/>
      <c r="F95" s="64"/>
      <c r="G95" s="16"/>
      <c r="H95" s="16"/>
      <c r="I95" s="16"/>
      <c r="J95" s="65"/>
      <c r="K95" s="66"/>
      <c r="L95" s="67"/>
    </row>
    <row r="96" spans="1:12" ht="15" customHeight="1" x14ac:dyDescent="0.25">
      <c r="A96" s="203" t="s">
        <v>25</v>
      </c>
      <c r="B96" s="192" t="str">
        <f>B89</f>
        <v>IGUASNIA VALLEJO EFRAIN RODRIGO</v>
      </c>
      <c r="C96" s="192" t="str">
        <f>C89</f>
        <v>MÉTODOS DE INVESTIGACIÓN EN ADMINISTRACIÓN</v>
      </c>
      <c r="D96" s="231">
        <v>4523</v>
      </c>
      <c r="E96" s="195">
        <f>+E89+7</f>
        <v>45059</v>
      </c>
      <c r="F96" s="89"/>
      <c r="G96" s="90"/>
      <c r="H96" s="61">
        <f>+(L96-K96)</f>
        <v>4.166666666666663E-2</v>
      </c>
      <c r="I96" s="182" t="s">
        <v>24</v>
      </c>
      <c r="J96" s="55"/>
      <c r="K96" s="61">
        <v>0.625</v>
      </c>
      <c r="L96" s="54">
        <v>0.66666666666666663</v>
      </c>
    </row>
    <row r="97" spans="1:12" x14ac:dyDescent="0.25">
      <c r="A97" s="204"/>
      <c r="B97" s="193"/>
      <c r="C97" s="193"/>
      <c r="D97" s="55"/>
      <c r="E97" s="196"/>
      <c r="F97" s="57"/>
      <c r="G97" s="58"/>
      <c r="H97" s="69"/>
      <c r="I97" s="83"/>
      <c r="J97" s="60">
        <f>+(L97-K97)</f>
        <v>1.0416666666666741E-2</v>
      </c>
      <c r="K97" s="61">
        <v>0.66666666666666663</v>
      </c>
      <c r="L97" s="61">
        <v>0.67708333333333337</v>
      </c>
    </row>
    <row r="98" spans="1:12" x14ac:dyDescent="0.25">
      <c r="A98" s="204"/>
      <c r="B98" s="194"/>
      <c r="C98" s="194"/>
      <c r="D98" s="231">
        <v>4523</v>
      </c>
      <c r="E98" s="197"/>
      <c r="F98" s="89">
        <f>+G98+F91</f>
        <v>0.37499999999999967</v>
      </c>
      <c r="G98" s="90">
        <f>H96+H98</f>
        <v>0.12499999999999989</v>
      </c>
      <c r="H98" s="61">
        <f>+(L98-K98)</f>
        <v>8.3333333333333259E-2</v>
      </c>
      <c r="I98" s="182" t="s">
        <v>20</v>
      </c>
      <c r="J98" s="55"/>
      <c r="K98" s="61">
        <v>0.67708333333333337</v>
      </c>
      <c r="L98" s="54">
        <v>0.76041666666666663</v>
      </c>
    </row>
    <row r="99" spans="1:12" ht="15" customHeight="1" x14ac:dyDescent="0.25">
      <c r="A99" s="204"/>
      <c r="B99" s="192" t="str">
        <f>B92</f>
        <v>CARRANZA GUERRERO MIRIAN NOEMI</v>
      </c>
      <c r="C99" s="192" t="str">
        <f>C92</f>
        <v>CONTABILIDAD BÁSICA</v>
      </c>
      <c r="D99" s="231">
        <v>4384</v>
      </c>
      <c r="E99" s="195">
        <f>+E96+1</f>
        <v>45060</v>
      </c>
      <c r="F99" s="98"/>
      <c r="G99" s="99"/>
      <c r="H99" s="56">
        <f>+(L99-K99)</f>
        <v>4.1666666666666685E-2</v>
      </c>
      <c r="I99" s="187" t="s">
        <v>24</v>
      </c>
      <c r="J99" s="100"/>
      <c r="K99" s="101">
        <v>0.33333333333333331</v>
      </c>
      <c r="L99" s="102">
        <v>0.375</v>
      </c>
    </row>
    <row r="100" spans="1:12" ht="28.5" customHeight="1" x14ac:dyDescent="0.25">
      <c r="A100" s="204"/>
      <c r="B100" s="194"/>
      <c r="C100" s="194"/>
      <c r="D100" s="231">
        <v>4384</v>
      </c>
      <c r="E100" s="197"/>
      <c r="F100" s="98">
        <f>+G100+F92</f>
        <v>0.375</v>
      </c>
      <c r="G100" s="99">
        <f>H99+H100</f>
        <v>0.125</v>
      </c>
      <c r="H100" s="56">
        <f>+(L100-K100)</f>
        <v>8.3333333333333315E-2</v>
      </c>
      <c r="I100" s="187" t="s">
        <v>20</v>
      </c>
      <c r="J100" s="100"/>
      <c r="K100" s="101">
        <v>0.375</v>
      </c>
      <c r="L100" s="102">
        <v>0.45833333333333331</v>
      </c>
    </row>
    <row r="101" spans="1:12" x14ac:dyDescent="0.25">
      <c r="A101" s="204"/>
      <c r="B101" s="188"/>
      <c r="C101" s="182"/>
      <c r="D101" s="55"/>
      <c r="E101" s="79"/>
      <c r="F101" s="57"/>
      <c r="G101" s="58"/>
      <c r="H101" s="69"/>
      <c r="I101" s="83"/>
      <c r="J101" s="60">
        <f>+(L101-K101)</f>
        <v>1.0416666666666685E-2</v>
      </c>
      <c r="K101" s="61">
        <v>0.45833333333333331</v>
      </c>
      <c r="L101" s="61">
        <v>0.46875</v>
      </c>
    </row>
    <row r="102" spans="1:12" ht="15" customHeight="1" x14ac:dyDescent="0.25">
      <c r="A102" s="204"/>
      <c r="B102" s="192" t="str">
        <f>B94</f>
        <v>PROAÑO ALULEMA RICARDO JAVIER</v>
      </c>
      <c r="C102" s="192" t="str">
        <f>C94</f>
        <v>TECNOLOGÍA DE LA INFORMACIÓN</v>
      </c>
      <c r="D102" s="231">
        <v>4697</v>
      </c>
      <c r="E102" s="195">
        <f>+E99</f>
        <v>45060</v>
      </c>
      <c r="F102" s="109"/>
      <c r="G102" s="110"/>
      <c r="H102" s="111">
        <f>+(L102-K102)</f>
        <v>4.166666666666663E-2</v>
      </c>
      <c r="I102" s="186" t="s">
        <v>24</v>
      </c>
      <c r="J102" s="18"/>
      <c r="K102" s="112">
        <v>0.46875</v>
      </c>
      <c r="L102" s="113">
        <v>0.51041666666666663</v>
      </c>
    </row>
    <row r="103" spans="1:12" ht="21.75" customHeight="1" x14ac:dyDescent="0.25">
      <c r="A103" s="205"/>
      <c r="B103" s="194"/>
      <c r="C103" s="194"/>
      <c r="D103" s="231">
        <v>4697</v>
      </c>
      <c r="E103" s="197"/>
      <c r="F103" s="91">
        <f>+G103+F94</f>
        <v>0.25000000000000011</v>
      </c>
      <c r="G103" s="90">
        <f>H102+H103</f>
        <v>8.333333333333337E-2</v>
      </c>
      <c r="H103" s="61">
        <f>+(L103-K103)</f>
        <v>4.1666666666666741E-2</v>
      </c>
      <c r="I103" s="182" t="s">
        <v>20</v>
      </c>
      <c r="J103" s="55"/>
      <c r="K103" s="61">
        <v>0.51041666666666663</v>
      </c>
      <c r="L103" s="54">
        <v>0.55208333333333337</v>
      </c>
    </row>
    <row r="104" spans="1:12" x14ac:dyDescent="0.25">
      <c r="A104" s="62"/>
      <c r="B104" s="16"/>
      <c r="C104" s="16"/>
      <c r="D104" s="65"/>
      <c r="E104" s="63"/>
      <c r="F104" s="64"/>
      <c r="G104" s="16"/>
      <c r="H104" s="16"/>
      <c r="I104" s="16"/>
      <c r="J104" s="65"/>
      <c r="K104" s="66"/>
      <c r="L104" s="67"/>
    </row>
    <row r="105" spans="1:12" ht="15" customHeight="1" x14ac:dyDescent="0.25">
      <c r="A105" s="203" t="s">
        <v>23</v>
      </c>
      <c r="B105" s="192" t="str">
        <f>B96</f>
        <v>IGUASNIA VALLEJO EFRAIN RODRIGO</v>
      </c>
      <c r="C105" s="192" t="str">
        <f>C96</f>
        <v>MÉTODOS DE INVESTIGACIÓN EN ADMINISTRACIÓN</v>
      </c>
      <c r="D105" s="231">
        <v>4523</v>
      </c>
      <c r="E105" s="195">
        <f>E96+7</f>
        <v>45066</v>
      </c>
      <c r="F105" s="89"/>
      <c r="G105" s="20"/>
      <c r="H105" s="61">
        <f>+(L105-K105)</f>
        <v>4.166666666666663E-2</v>
      </c>
      <c r="I105" s="182" t="s">
        <v>20</v>
      </c>
      <c r="J105" s="55"/>
      <c r="K105" s="61">
        <v>0.625</v>
      </c>
      <c r="L105" s="54">
        <v>0.66666666666666663</v>
      </c>
    </row>
    <row r="106" spans="1:12" x14ac:dyDescent="0.25">
      <c r="A106" s="204"/>
      <c r="B106" s="193"/>
      <c r="C106" s="193"/>
      <c r="D106" s="55"/>
      <c r="E106" s="196"/>
      <c r="F106" s="57"/>
      <c r="G106" s="58"/>
      <c r="H106" s="69"/>
      <c r="I106" s="83"/>
      <c r="J106" s="60">
        <f>+(L106-K106)</f>
        <v>1.0416666666666741E-2</v>
      </c>
      <c r="K106" s="61">
        <v>0.66666666666666663</v>
      </c>
      <c r="L106" s="61">
        <v>0.67708333333333337</v>
      </c>
    </row>
    <row r="107" spans="1:12" x14ac:dyDescent="0.25">
      <c r="A107" s="204"/>
      <c r="B107" s="194"/>
      <c r="C107" s="194"/>
      <c r="D107" s="231">
        <v>4523</v>
      </c>
      <c r="E107" s="197"/>
      <c r="F107" s="89">
        <f>+G107+F98</f>
        <v>0.49999999999999956</v>
      </c>
      <c r="G107" s="90">
        <f>H105+H107</f>
        <v>0.12499999999999989</v>
      </c>
      <c r="H107" s="61">
        <f>+(L107-K107)</f>
        <v>8.3333333333333259E-2</v>
      </c>
      <c r="I107" s="182" t="s">
        <v>20</v>
      </c>
      <c r="J107" s="55"/>
      <c r="K107" s="61">
        <v>0.67708333333333337</v>
      </c>
      <c r="L107" s="54">
        <v>0.76041666666666663</v>
      </c>
    </row>
    <row r="108" spans="1:12" ht="36" x14ac:dyDescent="0.25">
      <c r="A108" s="204"/>
      <c r="B108" s="182" t="str">
        <f>B99</f>
        <v>CARRANZA GUERRERO MIRIAN NOEMI</v>
      </c>
      <c r="C108" s="182" t="str">
        <f>C99</f>
        <v>CONTABILIDAD BÁSICA</v>
      </c>
      <c r="D108" s="231">
        <v>4384</v>
      </c>
      <c r="E108" s="183">
        <f>+E105+1</f>
        <v>45067</v>
      </c>
      <c r="F108" s="89">
        <f>+G108+F100</f>
        <v>0.5</v>
      </c>
      <c r="G108" s="90">
        <f>H108</f>
        <v>0.125</v>
      </c>
      <c r="H108" s="61">
        <f>+(L108-K108)</f>
        <v>0.125</v>
      </c>
      <c r="I108" s="182" t="s">
        <v>20</v>
      </c>
      <c r="J108" s="55"/>
      <c r="K108" s="61">
        <v>0.33333333333333331</v>
      </c>
      <c r="L108" s="54">
        <v>0.45833333333333331</v>
      </c>
    </row>
    <row r="109" spans="1:12" x14ac:dyDescent="0.25">
      <c r="A109" s="204"/>
      <c r="B109" s="182"/>
      <c r="C109" s="182"/>
      <c r="D109" s="55"/>
      <c r="E109" s="79"/>
      <c r="F109" s="57"/>
      <c r="G109" s="58"/>
      <c r="H109" s="69"/>
      <c r="I109" s="83"/>
      <c r="J109" s="60">
        <f>+(L109-K109)</f>
        <v>1.0416666666666685E-2</v>
      </c>
      <c r="K109" s="61">
        <v>0.45833333333333331</v>
      </c>
      <c r="L109" s="61">
        <v>0.46875</v>
      </c>
    </row>
    <row r="110" spans="1:12" ht="36" x14ac:dyDescent="0.25">
      <c r="A110" s="205"/>
      <c r="B110" s="182" t="str">
        <f>B102</f>
        <v>PROAÑO ALULEMA RICARDO JAVIER</v>
      </c>
      <c r="C110" s="182" t="str">
        <f>C102</f>
        <v>TECNOLOGÍA DE LA INFORMACIÓN</v>
      </c>
      <c r="D110" s="231">
        <v>4697</v>
      </c>
      <c r="E110" s="79">
        <f>+E108</f>
        <v>45067</v>
      </c>
      <c r="F110" s="91">
        <f>+G110+F103</f>
        <v>0.33333333333333348</v>
      </c>
      <c r="G110" s="90">
        <f>H110</f>
        <v>8.333333333333337E-2</v>
      </c>
      <c r="H110" s="61">
        <f>+(L110-K110)</f>
        <v>8.333333333333337E-2</v>
      </c>
      <c r="I110" s="182" t="s">
        <v>20</v>
      </c>
      <c r="J110" s="55"/>
      <c r="K110" s="61">
        <v>0.46875</v>
      </c>
      <c r="L110" s="54">
        <v>0.55208333333333337</v>
      </c>
    </row>
    <row r="111" spans="1:12" x14ac:dyDescent="0.25">
      <c r="A111" s="62"/>
      <c r="B111" s="16"/>
      <c r="C111" s="16"/>
      <c r="D111" s="65"/>
      <c r="E111" s="63"/>
      <c r="F111" s="64"/>
      <c r="G111" s="16"/>
      <c r="H111" s="16"/>
      <c r="I111" s="16"/>
      <c r="J111" s="65"/>
      <c r="K111" s="66"/>
      <c r="L111" s="67"/>
    </row>
    <row r="112" spans="1:12" ht="15" customHeight="1" x14ac:dyDescent="0.25">
      <c r="A112" s="192">
        <v>13</v>
      </c>
      <c r="B112" s="192" t="str">
        <f>B105</f>
        <v>IGUASNIA VALLEJO EFRAIN RODRIGO</v>
      </c>
      <c r="C112" s="192" t="str">
        <f>C105</f>
        <v>MÉTODOS DE INVESTIGACIÓN EN ADMINISTRACIÓN</v>
      </c>
      <c r="D112" s="231">
        <v>4523</v>
      </c>
      <c r="E112" s="195">
        <f>E105+7</f>
        <v>45073</v>
      </c>
      <c r="F112" s="89"/>
      <c r="G112" s="20"/>
      <c r="H112" s="61">
        <f>+(L112-K112)</f>
        <v>4.166666666666663E-2</v>
      </c>
      <c r="I112" s="182" t="s">
        <v>20</v>
      </c>
      <c r="J112" s="55"/>
      <c r="K112" s="61">
        <v>0.625</v>
      </c>
      <c r="L112" s="54">
        <v>0.66666666666666663</v>
      </c>
    </row>
    <row r="113" spans="1:12" x14ac:dyDescent="0.25">
      <c r="A113" s="193"/>
      <c r="B113" s="193"/>
      <c r="C113" s="193"/>
      <c r="D113" s="55"/>
      <c r="E113" s="196"/>
      <c r="F113" s="89"/>
      <c r="G113" s="90"/>
      <c r="J113" s="60">
        <f>+L113-K113</f>
        <v>1.0416666666666741E-2</v>
      </c>
      <c r="K113" s="61">
        <v>0.66666666666666663</v>
      </c>
      <c r="L113" s="54">
        <v>0.67708333333333337</v>
      </c>
    </row>
    <row r="114" spans="1:12" x14ac:dyDescent="0.25">
      <c r="A114" s="193"/>
      <c r="B114" s="193"/>
      <c r="C114" s="193"/>
      <c r="D114" s="231">
        <v>4523</v>
      </c>
      <c r="E114" s="196"/>
      <c r="F114" s="57"/>
      <c r="G114" s="58"/>
      <c r="H114" s="61">
        <f>+(L114-K114)</f>
        <v>4.166666666666663E-2</v>
      </c>
      <c r="I114" s="182" t="s">
        <v>22</v>
      </c>
      <c r="K114" s="61">
        <v>0.67708333333333337</v>
      </c>
      <c r="L114" s="61">
        <v>0.71875</v>
      </c>
    </row>
    <row r="115" spans="1:12" x14ac:dyDescent="0.25">
      <c r="A115" s="193"/>
      <c r="B115" s="194"/>
      <c r="C115" s="194"/>
      <c r="D115" s="231">
        <v>4523</v>
      </c>
      <c r="E115" s="197"/>
      <c r="F115" s="91">
        <f>+G115+F107</f>
        <v>0.62499999999999944</v>
      </c>
      <c r="G115" s="61">
        <f>H112+H115+H114</f>
        <v>0.12499999999999989</v>
      </c>
      <c r="H115" s="114">
        <f>+L115-K115</f>
        <v>4.166666666666663E-2</v>
      </c>
      <c r="I115" s="182" t="s">
        <v>20</v>
      </c>
      <c r="J115" s="55"/>
      <c r="K115" s="114">
        <v>0.71875</v>
      </c>
      <c r="L115" s="114">
        <v>0.76041666666666663</v>
      </c>
    </row>
    <row r="116" spans="1:12" ht="15" customHeight="1" x14ac:dyDescent="0.25">
      <c r="A116" s="193"/>
      <c r="B116" s="192" t="str">
        <f>B108</f>
        <v>CARRANZA GUERRERO MIRIAN NOEMI</v>
      </c>
      <c r="C116" s="192" t="str">
        <f>C99</f>
        <v>CONTABILIDAD BÁSICA</v>
      </c>
      <c r="D116" s="231">
        <v>4384</v>
      </c>
      <c r="E116" s="195">
        <f>+E112+1</f>
        <v>45074</v>
      </c>
      <c r="F116" s="89"/>
      <c r="G116" s="20"/>
      <c r="H116" s="61">
        <f>+(L116-K116)</f>
        <v>4.1666666666666685E-2</v>
      </c>
      <c r="I116" s="182" t="s">
        <v>20</v>
      </c>
      <c r="J116" s="55"/>
      <c r="K116" s="61">
        <v>0.33333333333333331</v>
      </c>
      <c r="L116" s="54">
        <v>0.375</v>
      </c>
    </row>
    <row r="117" spans="1:12" x14ac:dyDescent="0.25">
      <c r="A117" s="193"/>
      <c r="B117" s="193"/>
      <c r="C117" s="193"/>
      <c r="D117" s="231">
        <v>4384</v>
      </c>
      <c r="E117" s="196"/>
      <c r="F117" s="89"/>
      <c r="G117" s="90"/>
      <c r="H117" s="61">
        <f>+(L117-K117)</f>
        <v>4.1666666666666685E-2</v>
      </c>
      <c r="I117" s="182" t="s">
        <v>22</v>
      </c>
      <c r="J117" s="55"/>
      <c r="K117" s="61">
        <v>0.375</v>
      </c>
      <c r="L117" s="54">
        <v>0.41666666666666669</v>
      </c>
    </row>
    <row r="118" spans="1:12" x14ac:dyDescent="0.25">
      <c r="A118" s="193"/>
      <c r="B118" s="194"/>
      <c r="C118" s="194"/>
      <c r="D118" s="231">
        <v>4384</v>
      </c>
      <c r="E118" s="197"/>
      <c r="F118" s="89">
        <f>+G118+F108</f>
        <v>0.625</v>
      </c>
      <c r="G118" s="90">
        <f>H117+H118+H116</f>
        <v>0.125</v>
      </c>
      <c r="H118" s="61">
        <f>+(L118-K118)</f>
        <v>4.166666666666663E-2</v>
      </c>
      <c r="I118" s="182" t="s">
        <v>20</v>
      </c>
      <c r="J118" s="55"/>
      <c r="K118" s="61">
        <v>0.41666666666666669</v>
      </c>
      <c r="L118" s="54">
        <v>0.45833333333333331</v>
      </c>
    </row>
    <row r="119" spans="1:12" x14ac:dyDescent="0.25">
      <c r="A119" s="193"/>
      <c r="B119" s="115"/>
      <c r="C119" s="116"/>
      <c r="D119" s="229"/>
      <c r="E119" s="79"/>
      <c r="F119" s="57"/>
      <c r="G119" s="58"/>
      <c r="H119" s="69"/>
      <c r="I119" s="83"/>
      <c r="J119" s="60">
        <f>+(L119-K119)</f>
        <v>1.0416666666666685E-2</v>
      </c>
      <c r="K119" s="61">
        <v>0.45833333333333331</v>
      </c>
      <c r="L119" s="61">
        <v>0.46875</v>
      </c>
    </row>
    <row r="120" spans="1:12" ht="15" customHeight="1" x14ac:dyDescent="0.25">
      <c r="A120" s="193"/>
      <c r="B120" s="192" t="str">
        <f>B110</f>
        <v>PROAÑO ALULEMA RICARDO JAVIER</v>
      </c>
      <c r="C120" s="192" t="str">
        <f>C110</f>
        <v>TECNOLOGÍA DE LA INFORMACIÓN</v>
      </c>
      <c r="D120" s="231">
        <v>4697</v>
      </c>
      <c r="E120" s="195">
        <f>+E116</f>
        <v>45074</v>
      </c>
      <c r="F120" s="91"/>
      <c r="G120" s="90"/>
      <c r="H120" s="61">
        <f>+(L120-K120)</f>
        <v>4.166666666666663E-2</v>
      </c>
      <c r="I120" s="182" t="s">
        <v>20</v>
      </c>
      <c r="J120" s="55"/>
      <c r="K120" s="61">
        <v>0.46875</v>
      </c>
      <c r="L120" s="54">
        <v>0.51041666666666663</v>
      </c>
    </row>
    <row r="121" spans="1:12" ht="24" customHeight="1" x14ac:dyDescent="0.25">
      <c r="A121" s="194"/>
      <c r="B121" s="194"/>
      <c r="C121" s="194"/>
      <c r="D121" s="231">
        <v>4697</v>
      </c>
      <c r="E121" s="197"/>
      <c r="F121" s="91">
        <f>+G121+F110</f>
        <v>0.41666666666666685</v>
      </c>
      <c r="G121" s="90">
        <f>+H121+H120</f>
        <v>8.333333333333337E-2</v>
      </c>
      <c r="H121" s="61">
        <f>+(L121-K121)</f>
        <v>4.1666666666666741E-2</v>
      </c>
      <c r="I121" s="182" t="s">
        <v>22</v>
      </c>
      <c r="J121" s="55"/>
      <c r="K121" s="61">
        <v>0.51041666666666663</v>
      </c>
      <c r="L121" s="54">
        <v>0.55208333333333337</v>
      </c>
    </row>
    <row r="122" spans="1:12" x14ac:dyDescent="0.25">
      <c r="A122" s="62"/>
      <c r="B122" s="16"/>
      <c r="C122" s="16"/>
      <c r="D122" s="65"/>
      <c r="E122" s="63"/>
      <c r="F122" s="64"/>
      <c r="G122" s="16"/>
      <c r="H122" s="16"/>
      <c r="I122" s="16"/>
      <c r="J122" s="65"/>
      <c r="K122" s="66"/>
      <c r="L122" s="67"/>
    </row>
    <row r="123" spans="1:12" ht="15" customHeight="1" x14ac:dyDescent="0.25">
      <c r="A123" s="203" t="s">
        <v>21</v>
      </c>
      <c r="B123" s="192" t="str">
        <f>B112</f>
        <v>IGUASNIA VALLEJO EFRAIN RODRIGO</v>
      </c>
      <c r="C123" s="192" t="str">
        <f>C112</f>
        <v>MÉTODOS DE INVESTIGACIÓN EN ADMINISTRACIÓN</v>
      </c>
      <c r="D123" s="231">
        <v>4523</v>
      </c>
      <c r="E123" s="195">
        <f>E112+7</f>
        <v>45080</v>
      </c>
      <c r="F123" s="89"/>
      <c r="G123" s="20"/>
      <c r="H123" s="61">
        <f>+(L123-K123)</f>
        <v>4.166666666666663E-2</v>
      </c>
      <c r="I123" s="182" t="s">
        <v>20</v>
      </c>
      <c r="J123" s="55"/>
      <c r="K123" s="61">
        <v>0.625</v>
      </c>
      <c r="L123" s="54">
        <v>0.66666666666666663</v>
      </c>
    </row>
    <row r="124" spans="1:12" x14ac:dyDescent="0.25">
      <c r="A124" s="204"/>
      <c r="B124" s="193"/>
      <c r="C124" s="193"/>
      <c r="D124" s="231"/>
      <c r="E124" s="196"/>
      <c r="F124" s="57"/>
      <c r="G124" s="58"/>
      <c r="H124" s="69"/>
      <c r="I124" s="83"/>
      <c r="J124" s="60">
        <f>+(L124-K124)</f>
        <v>1.0416666666666741E-2</v>
      </c>
      <c r="K124" s="61">
        <v>0.66666666666666663</v>
      </c>
      <c r="L124" s="61">
        <v>0.67708333333333337</v>
      </c>
    </row>
    <row r="125" spans="1:12" x14ac:dyDescent="0.25">
      <c r="A125" s="204"/>
      <c r="B125" s="194"/>
      <c r="C125" s="194"/>
      <c r="D125" s="231">
        <v>4523</v>
      </c>
      <c r="E125" s="197"/>
      <c r="F125" s="89">
        <f>+G125+F115</f>
        <v>0.74999999999999933</v>
      </c>
      <c r="G125" s="90">
        <f>H123+H125</f>
        <v>0.12499999999999989</v>
      </c>
      <c r="H125" s="61">
        <f>+(L125-K125)</f>
        <v>8.3333333333333259E-2</v>
      </c>
      <c r="I125" s="182" t="s">
        <v>20</v>
      </c>
      <c r="J125" s="55"/>
      <c r="K125" s="61">
        <v>0.67708333333333337</v>
      </c>
      <c r="L125" s="54">
        <v>0.76041666666666663</v>
      </c>
    </row>
    <row r="126" spans="1:12" ht="36" x14ac:dyDescent="0.25">
      <c r="A126" s="204"/>
      <c r="B126" s="182" t="str">
        <f>B116</f>
        <v>CARRANZA GUERRERO MIRIAN NOEMI</v>
      </c>
      <c r="C126" s="182" t="str">
        <f>C116</f>
        <v>CONTABILIDAD BÁSICA</v>
      </c>
      <c r="D126" s="231">
        <v>4384</v>
      </c>
      <c r="E126" s="183">
        <f>+E123+1</f>
        <v>45081</v>
      </c>
      <c r="F126" s="89">
        <f>+G126+F118</f>
        <v>0.75</v>
      </c>
      <c r="G126" s="90">
        <f>+H126</f>
        <v>0.125</v>
      </c>
      <c r="H126" s="61">
        <f>+(L126-K126)</f>
        <v>0.125</v>
      </c>
      <c r="I126" s="182" t="s">
        <v>20</v>
      </c>
      <c r="J126" s="55"/>
      <c r="K126" s="61">
        <v>0.33333333333333331</v>
      </c>
      <c r="L126" s="54">
        <v>0.45833333333333331</v>
      </c>
    </row>
    <row r="127" spans="1:12" x14ac:dyDescent="0.25">
      <c r="A127" s="204"/>
      <c r="B127" s="182"/>
      <c r="C127" s="182"/>
      <c r="D127" s="55"/>
      <c r="E127" s="79"/>
      <c r="F127" s="57"/>
      <c r="G127" s="58"/>
      <c r="H127" s="69"/>
      <c r="I127" s="83"/>
      <c r="J127" s="60">
        <f>+(L127-K127)</f>
        <v>1.0416666666666685E-2</v>
      </c>
      <c r="K127" s="61">
        <v>0.45833333333333331</v>
      </c>
      <c r="L127" s="61">
        <v>0.46875</v>
      </c>
    </row>
    <row r="128" spans="1:12" ht="39.75" customHeight="1" x14ac:dyDescent="0.25">
      <c r="A128" s="205"/>
      <c r="B128" s="182" t="str">
        <f>+B120</f>
        <v>PROAÑO ALULEMA RICARDO JAVIER</v>
      </c>
      <c r="C128" s="182" t="str">
        <f>+C120</f>
        <v>TECNOLOGÍA DE LA INFORMACIÓN</v>
      </c>
      <c r="D128" s="231">
        <v>4697</v>
      </c>
      <c r="E128" s="183">
        <f>+E126</f>
        <v>45081</v>
      </c>
      <c r="F128" s="91">
        <f>+G128+F121</f>
        <v>0.50000000000000022</v>
      </c>
      <c r="G128" s="90">
        <f>+H128</f>
        <v>8.333333333333337E-2</v>
      </c>
      <c r="H128" s="61">
        <f>+(L128-K128)</f>
        <v>8.333333333333337E-2</v>
      </c>
      <c r="I128" s="182" t="s">
        <v>20</v>
      </c>
      <c r="J128" s="55"/>
      <c r="K128" s="54">
        <v>0.46875</v>
      </c>
      <c r="L128" s="54">
        <v>0.55208333333333337</v>
      </c>
    </row>
    <row r="129" spans="1:12" x14ac:dyDescent="0.25">
      <c r="A129" s="62"/>
      <c r="B129" s="16"/>
      <c r="C129" s="16"/>
      <c r="D129" s="65"/>
      <c r="E129" s="63"/>
      <c r="F129" s="64"/>
      <c r="G129" s="16"/>
      <c r="H129" s="16"/>
      <c r="I129" s="16"/>
      <c r="J129" s="65"/>
      <c r="K129" s="66"/>
      <c r="L129" s="67"/>
    </row>
    <row r="130" spans="1:12" ht="15" customHeight="1" x14ac:dyDescent="0.25">
      <c r="A130" s="192">
        <v>15</v>
      </c>
      <c r="B130" s="192" t="str">
        <f>B123</f>
        <v>IGUASNIA VALLEJO EFRAIN RODRIGO</v>
      </c>
      <c r="C130" s="192" t="str">
        <f>C123</f>
        <v>MÉTODOS DE INVESTIGACIÓN EN ADMINISTRACIÓN</v>
      </c>
      <c r="D130" s="231">
        <v>4523</v>
      </c>
      <c r="E130" s="195">
        <f>E123+7</f>
        <v>45087</v>
      </c>
      <c r="F130" s="89"/>
      <c r="G130" s="90"/>
      <c r="H130" s="61">
        <f>+(L130-K130)</f>
        <v>4.166666666666663E-2</v>
      </c>
      <c r="I130" s="182" t="s">
        <v>20</v>
      </c>
      <c r="J130" s="55"/>
      <c r="K130" s="61">
        <v>0.625</v>
      </c>
      <c r="L130" s="54">
        <v>0.66666666666666663</v>
      </c>
    </row>
    <row r="131" spans="1:12" x14ac:dyDescent="0.25">
      <c r="A131" s="193"/>
      <c r="B131" s="193"/>
      <c r="C131" s="193"/>
      <c r="D131" s="231"/>
      <c r="E131" s="196"/>
      <c r="F131" s="57"/>
      <c r="G131" s="58"/>
      <c r="H131" s="69"/>
      <c r="I131" s="83"/>
      <c r="J131" s="60">
        <f>+(L131-K131)</f>
        <v>1.0416666666666741E-2</v>
      </c>
      <c r="K131" s="61">
        <v>0.66666666666666663</v>
      </c>
      <c r="L131" s="61">
        <v>0.67708333333333337</v>
      </c>
    </row>
    <row r="132" spans="1:12" x14ac:dyDescent="0.25">
      <c r="A132" s="193"/>
      <c r="B132" s="193"/>
      <c r="C132" s="193"/>
      <c r="D132" s="231">
        <v>4523</v>
      </c>
      <c r="E132" s="196"/>
      <c r="F132" s="89"/>
      <c r="G132" s="90"/>
      <c r="H132" s="61">
        <f>+(L132-K132)</f>
        <v>4.166666666666663E-2</v>
      </c>
      <c r="I132" s="182" t="s">
        <v>42</v>
      </c>
      <c r="J132" s="55"/>
      <c r="K132" s="61">
        <v>0.67708333333333337</v>
      </c>
      <c r="L132" s="54">
        <v>0.71875</v>
      </c>
    </row>
    <row r="133" spans="1:12" ht="27.95" customHeight="1" x14ac:dyDescent="0.25">
      <c r="A133" s="193"/>
      <c r="B133" s="194"/>
      <c r="C133" s="194"/>
      <c r="D133" s="231">
        <v>4523</v>
      </c>
      <c r="E133" s="197"/>
      <c r="F133" s="89">
        <f>+G133+F125</f>
        <v>0.87499999999999922</v>
      </c>
      <c r="G133" s="90">
        <f>+H133+H132+H130</f>
        <v>0.12499999999999989</v>
      </c>
      <c r="H133" s="61">
        <f>+(L133-K133)</f>
        <v>4.166666666666663E-2</v>
      </c>
      <c r="I133" s="182" t="s">
        <v>20</v>
      </c>
      <c r="J133" s="55"/>
      <c r="K133" s="61">
        <v>0.71875</v>
      </c>
      <c r="L133" s="54">
        <v>0.76041666666666663</v>
      </c>
    </row>
    <row r="134" spans="1:12" ht="27.95" customHeight="1" x14ac:dyDescent="0.25">
      <c r="A134" s="193"/>
      <c r="B134" s="192" t="str">
        <f>B126</f>
        <v>CARRANZA GUERRERO MIRIAN NOEMI</v>
      </c>
      <c r="C134" s="192" t="str">
        <f>C126</f>
        <v>CONTABILIDAD BÁSICA</v>
      </c>
      <c r="D134" s="231">
        <v>4384</v>
      </c>
      <c r="E134" s="195">
        <f>+E130+1</f>
        <v>45088</v>
      </c>
      <c r="F134" s="89"/>
      <c r="G134" s="90"/>
      <c r="H134" s="61">
        <f>+(L134-K134)</f>
        <v>4.1666666666666685E-2</v>
      </c>
      <c r="I134" s="182" t="s">
        <v>20</v>
      </c>
      <c r="J134" s="55"/>
      <c r="K134" s="61">
        <v>0.33333333333333331</v>
      </c>
      <c r="L134" s="54">
        <v>0.375</v>
      </c>
    </row>
    <row r="135" spans="1:12" ht="27.95" customHeight="1" x14ac:dyDescent="0.25">
      <c r="A135" s="193"/>
      <c r="B135" s="193"/>
      <c r="C135" s="193"/>
      <c r="D135" s="231">
        <v>4384</v>
      </c>
      <c r="E135" s="196"/>
      <c r="F135" s="89"/>
      <c r="G135" s="90"/>
      <c r="H135" s="61">
        <f>+(L135-K135)</f>
        <v>4.1666666666666685E-2</v>
      </c>
      <c r="I135" s="182" t="s">
        <v>42</v>
      </c>
      <c r="J135" s="55"/>
      <c r="K135" s="61">
        <v>0.375</v>
      </c>
      <c r="L135" s="54">
        <v>0.41666666666666669</v>
      </c>
    </row>
    <row r="136" spans="1:12" x14ac:dyDescent="0.25">
      <c r="A136" s="193"/>
      <c r="B136" s="194"/>
      <c r="C136" s="194"/>
      <c r="D136" s="231">
        <v>4384</v>
      </c>
      <c r="E136" s="197"/>
      <c r="F136" s="89">
        <f>+G136+F126</f>
        <v>0.875</v>
      </c>
      <c r="G136" s="90">
        <f>+H134+H135+H136</f>
        <v>0.125</v>
      </c>
      <c r="H136" s="61">
        <f>+(L136-K136)</f>
        <v>4.166666666666663E-2</v>
      </c>
      <c r="I136" s="182" t="s">
        <v>20</v>
      </c>
      <c r="J136" s="55"/>
      <c r="K136" s="61">
        <v>0.41666666666666669</v>
      </c>
      <c r="L136" s="54">
        <v>0.45833333333333331</v>
      </c>
    </row>
    <row r="137" spans="1:12" x14ac:dyDescent="0.25">
      <c r="A137" s="193"/>
      <c r="B137" s="188"/>
      <c r="C137" s="188"/>
      <c r="D137" s="221"/>
      <c r="E137" s="117"/>
      <c r="F137" s="57"/>
      <c r="G137" s="58"/>
      <c r="H137" s="69"/>
      <c r="I137" s="83"/>
      <c r="J137" s="60">
        <f>+(L137-K137)</f>
        <v>1.0416666666666685E-2</v>
      </c>
      <c r="K137" s="61">
        <v>0.45833333333333331</v>
      </c>
      <c r="L137" s="61">
        <v>0.46875</v>
      </c>
    </row>
    <row r="138" spans="1:12" ht="15" customHeight="1" x14ac:dyDescent="0.25">
      <c r="A138" s="193"/>
      <c r="B138" s="192" t="str">
        <f>+B128</f>
        <v>PROAÑO ALULEMA RICARDO JAVIER</v>
      </c>
      <c r="C138" s="192" t="str">
        <f>+C128</f>
        <v>TECNOLOGÍA DE LA INFORMACIÓN</v>
      </c>
      <c r="D138" s="231">
        <v>4697</v>
      </c>
      <c r="E138" s="195">
        <f>+E134</f>
        <v>45088</v>
      </c>
      <c r="F138" s="91"/>
      <c r="G138" s="90"/>
      <c r="H138" s="61">
        <f>+(L138-K138)</f>
        <v>4.166666666666663E-2</v>
      </c>
      <c r="I138" s="182" t="s">
        <v>20</v>
      </c>
      <c r="J138" s="55"/>
      <c r="K138" s="61">
        <v>0.46875</v>
      </c>
      <c r="L138" s="54">
        <v>0.51041666666666663</v>
      </c>
    </row>
    <row r="139" spans="1:12" ht="27.95" customHeight="1" x14ac:dyDescent="0.25">
      <c r="A139" s="194"/>
      <c r="B139" s="194"/>
      <c r="C139" s="194"/>
      <c r="D139" s="231">
        <v>4697</v>
      </c>
      <c r="E139" s="197"/>
      <c r="F139" s="91">
        <f>+G139+F128</f>
        <v>0.58333333333333359</v>
      </c>
      <c r="G139" s="90">
        <f>+H139+H138</f>
        <v>8.333333333333337E-2</v>
      </c>
      <c r="H139" s="61">
        <f>+(L139-K139)</f>
        <v>4.1666666666666741E-2</v>
      </c>
      <c r="I139" s="182" t="s">
        <v>42</v>
      </c>
      <c r="J139" s="55"/>
      <c r="K139" s="54">
        <v>0.51041666666666663</v>
      </c>
      <c r="L139" s="54">
        <v>0.55208333333333337</v>
      </c>
    </row>
    <row r="140" spans="1:12" x14ac:dyDescent="0.25">
      <c r="A140" s="62"/>
      <c r="B140" s="16"/>
      <c r="C140" s="16"/>
      <c r="D140" s="65"/>
      <c r="E140" s="63"/>
      <c r="F140" s="64"/>
      <c r="G140" s="16"/>
      <c r="H140" s="16"/>
      <c r="I140" s="16"/>
      <c r="J140" s="65"/>
      <c r="K140" s="66"/>
      <c r="L140" s="67"/>
    </row>
    <row r="141" spans="1:12" ht="15" customHeight="1" x14ac:dyDescent="0.25">
      <c r="A141" s="192">
        <v>16</v>
      </c>
      <c r="B141" s="192" t="str">
        <f>B130</f>
        <v>IGUASNIA VALLEJO EFRAIN RODRIGO</v>
      </c>
      <c r="C141" s="192" t="str">
        <f>C130</f>
        <v>MÉTODOS DE INVESTIGACIÓN EN ADMINISTRACIÓN</v>
      </c>
      <c r="D141" s="231">
        <v>4523</v>
      </c>
      <c r="E141" s="195">
        <f>E130+7</f>
        <v>45094</v>
      </c>
      <c r="F141" s="89"/>
      <c r="G141" s="20"/>
      <c r="H141" s="61">
        <f>+(L141-K141)</f>
        <v>4.166666666666663E-2</v>
      </c>
      <c r="I141" s="182" t="s">
        <v>45</v>
      </c>
      <c r="J141" s="55"/>
      <c r="K141" s="61">
        <v>0.625</v>
      </c>
      <c r="L141" s="54">
        <v>0.66666666666666663</v>
      </c>
    </row>
    <row r="142" spans="1:12" x14ac:dyDescent="0.25">
      <c r="A142" s="193"/>
      <c r="B142" s="193"/>
      <c r="C142" s="193"/>
      <c r="D142" s="55"/>
      <c r="E142" s="196"/>
      <c r="F142" s="118"/>
      <c r="G142" s="119"/>
      <c r="H142" s="120"/>
      <c r="I142" s="121"/>
      <c r="J142" s="60">
        <f>+(L142-K142)</f>
        <v>1.0416666666666741E-2</v>
      </c>
      <c r="K142" s="61">
        <v>0.66666666666666663</v>
      </c>
      <c r="L142" s="61">
        <v>0.67708333333333337</v>
      </c>
    </row>
    <row r="143" spans="1:12" x14ac:dyDescent="0.25">
      <c r="A143" s="193"/>
      <c r="B143" s="193"/>
      <c r="C143" s="193"/>
      <c r="D143" s="231">
        <v>4523</v>
      </c>
      <c r="E143" s="196"/>
      <c r="F143" s="89"/>
      <c r="G143" s="90"/>
      <c r="H143" s="61">
        <f>+(L143-K143)</f>
        <v>4.166666666666663E-2</v>
      </c>
      <c r="I143" s="182" t="s">
        <v>45</v>
      </c>
      <c r="J143" s="55"/>
      <c r="K143" s="54">
        <v>0.67708333333333337</v>
      </c>
      <c r="L143" s="54">
        <v>0.71875</v>
      </c>
    </row>
    <row r="144" spans="1:12" x14ac:dyDescent="0.25">
      <c r="A144" s="193"/>
      <c r="B144" s="194"/>
      <c r="C144" s="194"/>
      <c r="D144" s="231">
        <v>4523</v>
      </c>
      <c r="E144" s="197"/>
      <c r="F144" s="89">
        <f>+G144+F133</f>
        <v>0.99999999999999911</v>
      </c>
      <c r="G144" s="90">
        <f>+H141+H143+H144</f>
        <v>0.12499999999999989</v>
      </c>
      <c r="H144" s="61">
        <f>+(L144-K144)</f>
        <v>4.166666666666663E-2</v>
      </c>
      <c r="I144" s="182" t="s">
        <v>18</v>
      </c>
      <c r="J144" s="55"/>
      <c r="K144" s="54">
        <v>0.71875</v>
      </c>
      <c r="L144" s="54">
        <v>0.76041666666666663</v>
      </c>
    </row>
    <row r="145" spans="1:12" ht="15" customHeight="1" x14ac:dyDescent="0.25">
      <c r="A145" s="193"/>
      <c r="B145" s="192" t="str">
        <f>B134</f>
        <v>CARRANZA GUERRERO MIRIAN NOEMI</v>
      </c>
      <c r="C145" s="192" t="str">
        <f>C134</f>
        <v>CONTABILIDAD BÁSICA</v>
      </c>
      <c r="D145" s="231">
        <v>4384</v>
      </c>
      <c r="E145" s="195">
        <f>+E141+1</f>
        <v>45095</v>
      </c>
      <c r="F145" s="89"/>
      <c r="G145" s="20"/>
      <c r="H145" s="61">
        <f>+(L145-K145)</f>
        <v>4.1666666666666685E-2</v>
      </c>
      <c r="I145" s="182" t="s">
        <v>45</v>
      </c>
      <c r="J145" s="55"/>
      <c r="K145" s="54">
        <v>0.33333333333333331</v>
      </c>
      <c r="L145" s="54">
        <v>0.375</v>
      </c>
    </row>
    <row r="146" spans="1:12" x14ac:dyDescent="0.25">
      <c r="A146" s="193"/>
      <c r="B146" s="193"/>
      <c r="C146" s="193"/>
      <c r="D146" s="231">
        <v>4384</v>
      </c>
      <c r="E146" s="196"/>
      <c r="F146" s="89"/>
      <c r="G146" s="20"/>
      <c r="H146" s="61">
        <f>+(L146-K146)</f>
        <v>4.1666666666666685E-2</v>
      </c>
      <c r="I146" s="182" t="s">
        <v>45</v>
      </c>
      <c r="J146" s="55"/>
      <c r="K146" s="54">
        <v>0.375</v>
      </c>
      <c r="L146" s="54">
        <v>0.41666666666666669</v>
      </c>
    </row>
    <row r="147" spans="1:12" x14ac:dyDescent="0.25">
      <c r="A147" s="193"/>
      <c r="B147" s="194"/>
      <c r="C147" s="194"/>
      <c r="D147" s="231">
        <v>4384</v>
      </c>
      <c r="E147" s="197"/>
      <c r="F147" s="89">
        <f>+G147+F136</f>
        <v>1</v>
      </c>
      <c r="G147" s="90">
        <f>+H145+H146+H147</f>
        <v>0.125</v>
      </c>
      <c r="H147" s="61">
        <f>+(L147-K147)</f>
        <v>4.166666666666663E-2</v>
      </c>
      <c r="I147" s="182" t="s">
        <v>18</v>
      </c>
      <c r="J147" s="55"/>
      <c r="K147" s="54">
        <v>0.41666666666666669</v>
      </c>
      <c r="L147" s="54">
        <v>0.45833333333333331</v>
      </c>
    </row>
    <row r="148" spans="1:12" x14ac:dyDescent="0.25">
      <c r="A148" s="193"/>
      <c r="B148" s="15"/>
      <c r="C148" s="15"/>
      <c r="D148" s="231"/>
      <c r="E148" s="79"/>
      <c r="F148" s="118"/>
      <c r="G148" s="119"/>
      <c r="H148" s="120"/>
      <c r="I148" s="121"/>
      <c r="J148" s="60">
        <f>+(L148-K148)</f>
        <v>1.0416666666666685E-2</v>
      </c>
      <c r="K148" s="61">
        <v>0.45833333333333331</v>
      </c>
      <c r="L148" s="61">
        <v>0.46875</v>
      </c>
    </row>
    <row r="149" spans="1:12" ht="22.5" customHeight="1" x14ac:dyDescent="0.25">
      <c r="A149" s="193"/>
      <c r="B149" s="192" t="str">
        <f>B94</f>
        <v>PROAÑO ALULEMA RICARDO JAVIER</v>
      </c>
      <c r="C149" s="192" t="str">
        <f>C138</f>
        <v>TECNOLOGÍA DE LA INFORMACIÓN</v>
      </c>
      <c r="D149" s="231">
        <v>4697</v>
      </c>
      <c r="E149" s="195">
        <f>+E145</f>
        <v>45095</v>
      </c>
      <c r="F149" s="91"/>
      <c r="G149" s="90"/>
      <c r="H149" s="61">
        <f>+(L149-K149)</f>
        <v>4.166666666666663E-2</v>
      </c>
      <c r="I149" s="182" t="s">
        <v>45</v>
      </c>
      <c r="J149" s="55"/>
      <c r="K149" s="54">
        <v>0.46875</v>
      </c>
      <c r="L149" s="54">
        <v>0.51041666666666663</v>
      </c>
    </row>
    <row r="150" spans="1:12" ht="27" customHeight="1" x14ac:dyDescent="0.25">
      <c r="A150" s="194"/>
      <c r="B150" s="194"/>
      <c r="C150" s="194"/>
      <c r="D150" s="231">
        <v>4697</v>
      </c>
      <c r="E150" s="197"/>
      <c r="F150" s="91">
        <f>+G150+F139</f>
        <v>0.66666666666666696</v>
      </c>
      <c r="G150" s="90">
        <f>+H149+H150</f>
        <v>8.333333333333337E-2</v>
      </c>
      <c r="H150" s="61">
        <f>+(L150-K150)</f>
        <v>4.1666666666666741E-2</v>
      </c>
      <c r="I150" s="182" t="s">
        <v>18</v>
      </c>
      <c r="J150" s="55"/>
      <c r="K150" s="54">
        <v>0.51041666666666663</v>
      </c>
      <c r="L150" s="54">
        <v>0.55208333333333337</v>
      </c>
    </row>
    <row r="151" spans="1:12" x14ac:dyDescent="0.25">
      <c r="A151" s="77"/>
      <c r="B151" s="19"/>
      <c r="C151" s="16"/>
      <c r="D151" s="65"/>
      <c r="E151" s="63"/>
      <c r="F151" s="84"/>
      <c r="G151" s="16"/>
      <c r="H151" s="16"/>
      <c r="I151" s="16"/>
      <c r="J151" s="65"/>
      <c r="K151" s="16"/>
    </row>
    <row r="152" spans="1:12" x14ac:dyDescent="0.25">
      <c r="A152" s="11"/>
      <c r="B152" s="9"/>
      <c r="C152" s="42"/>
      <c r="D152" s="33"/>
      <c r="E152" s="122"/>
      <c r="F152" s="123"/>
      <c r="G152" s="22"/>
      <c r="H152" s="21"/>
      <c r="I152" s="21"/>
      <c r="J152" s="7"/>
      <c r="K152" s="21"/>
    </row>
    <row r="153" spans="1:12" x14ac:dyDescent="0.25">
      <c r="A153" s="11"/>
      <c r="B153" s="9"/>
      <c r="C153" s="33"/>
      <c r="D153" s="33"/>
      <c r="E153" s="122"/>
      <c r="F153" s="123"/>
      <c r="G153" s="22"/>
      <c r="H153" s="21"/>
      <c r="I153" s="21"/>
      <c r="J153" s="7"/>
      <c r="K153" s="21"/>
    </row>
    <row r="154" spans="1:12" ht="15.75" x14ac:dyDescent="0.25">
      <c r="A154" s="11"/>
      <c r="B154" s="9"/>
      <c r="C154" s="198" t="s">
        <v>46</v>
      </c>
      <c r="D154" s="198"/>
      <c r="E154" s="198"/>
      <c r="F154" s="198"/>
      <c r="G154" s="198"/>
      <c r="H154" s="198"/>
      <c r="I154" s="198"/>
      <c r="J154" s="198"/>
      <c r="K154" s="198"/>
    </row>
    <row r="155" spans="1:12" x14ac:dyDescent="0.25">
      <c r="A155" s="11"/>
      <c r="B155" s="9"/>
      <c r="C155" s="124" t="s">
        <v>17</v>
      </c>
      <c r="D155" s="124"/>
      <c r="E155" s="125" t="s">
        <v>16</v>
      </c>
      <c r="F155" s="201" t="s">
        <v>15</v>
      </c>
      <c r="G155" s="202"/>
      <c r="H155" s="126" t="s">
        <v>14</v>
      </c>
      <c r="I155" s="126" t="s">
        <v>13</v>
      </c>
    </row>
    <row r="156" spans="1:12" x14ac:dyDescent="0.25">
      <c r="A156" s="11"/>
      <c r="B156" s="9"/>
      <c r="C156" s="6" t="str">
        <f>+C8</f>
        <v>INTRODUCCIÓN A LA ADMINISTRACIÓN</v>
      </c>
      <c r="D156" s="36"/>
      <c r="E156" s="127">
        <f>E22</f>
        <v>44996</v>
      </c>
      <c r="F156" s="199">
        <f>+E38</f>
        <v>45010</v>
      </c>
      <c r="G156" s="200"/>
      <c r="H156" s="23">
        <f>E58</f>
        <v>45031</v>
      </c>
      <c r="I156" s="185">
        <f>E69</f>
        <v>45038</v>
      </c>
    </row>
    <row r="157" spans="1:12" x14ac:dyDescent="0.25">
      <c r="A157" s="11"/>
      <c r="B157" s="9"/>
      <c r="C157" s="6" t="str">
        <f>+C11</f>
        <v>MATEMÁTICA APLICADA</v>
      </c>
      <c r="D157" s="36"/>
      <c r="E157" s="127">
        <f>E25</f>
        <v>44997</v>
      </c>
      <c r="F157" s="199">
        <f>+E42</f>
        <v>45011</v>
      </c>
      <c r="G157" s="200"/>
      <c r="H157" s="23">
        <f>E62</f>
        <v>45032</v>
      </c>
      <c r="I157" s="185">
        <f>E73</f>
        <v>45039</v>
      </c>
    </row>
    <row r="158" spans="1:12" x14ac:dyDescent="0.25">
      <c r="A158" s="11"/>
      <c r="B158" s="9"/>
      <c r="C158" s="6" t="str">
        <f>+C13</f>
        <v>COMUNICACIÓN ORAL Y ESCRITA</v>
      </c>
      <c r="D158" s="36"/>
      <c r="E158" s="127">
        <f>E25</f>
        <v>44997</v>
      </c>
      <c r="F158" s="199">
        <f>+E46</f>
        <v>45011</v>
      </c>
      <c r="G158" s="200"/>
      <c r="H158" s="23">
        <f>E62</f>
        <v>45032</v>
      </c>
      <c r="I158" s="185">
        <f>E73</f>
        <v>45039</v>
      </c>
    </row>
    <row r="159" spans="1:12" x14ac:dyDescent="0.25">
      <c r="A159" s="11"/>
      <c r="B159" s="9"/>
      <c r="C159" s="35" t="str">
        <f>+C82</f>
        <v>MÉTODOS DE INVESTIGACIÓN EN ADMINISTRACIÓN</v>
      </c>
      <c r="D159" s="222"/>
      <c r="E159" s="127">
        <f>E96</f>
        <v>45059</v>
      </c>
      <c r="F159" s="199">
        <f>+E112</f>
        <v>45073</v>
      </c>
      <c r="G159" s="200"/>
      <c r="H159" s="23">
        <f>E130</f>
        <v>45087</v>
      </c>
      <c r="I159" s="185">
        <f>E141</f>
        <v>45094</v>
      </c>
    </row>
    <row r="160" spans="1:12" x14ac:dyDescent="0.25">
      <c r="A160" s="11"/>
      <c r="B160" s="9"/>
      <c r="C160" s="6" t="str">
        <f>+C85</f>
        <v>CONTABILIDAD BÁSICA</v>
      </c>
      <c r="D160" s="36"/>
      <c r="E160" s="127">
        <f>E99</f>
        <v>45060</v>
      </c>
      <c r="F160" s="199">
        <f>+E116</f>
        <v>45074</v>
      </c>
      <c r="G160" s="200"/>
      <c r="H160" s="23">
        <f>E134</f>
        <v>45088</v>
      </c>
      <c r="I160" s="185">
        <f>E145</f>
        <v>45095</v>
      </c>
    </row>
    <row r="161" spans="1:11" x14ac:dyDescent="0.25">
      <c r="A161" s="11"/>
      <c r="B161" s="9"/>
      <c r="C161" s="35" t="str">
        <f>+C87</f>
        <v>TECNOLOGÍA DE LA INFORMACIÓN</v>
      </c>
      <c r="D161" s="222"/>
      <c r="E161" s="127">
        <f>E99</f>
        <v>45060</v>
      </c>
      <c r="F161" s="199">
        <f>E116</f>
        <v>45074</v>
      </c>
      <c r="G161" s="200"/>
      <c r="H161" s="23">
        <f>E134</f>
        <v>45088</v>
      </c>
      <c r="I161" s="185">
        <f xml:space="preserve"> E145</f>
        <v>45095</v>
      </c>
    </row>
    <row r="162" spans="1:11" x14ac:dyDescent="0.25">
      <c r="A162" s="11"/>
      <c r="B162" s="9"/>
      <c r="C162" s="128"/>
      <c r="D162" s="223"/>
      <c r="E162" s="129"/>
      <c r="F162" s="130"/>
      <c r="G162" s="26"/>
      <c r="H162" s="25"/>
      <c r="I162" s="25"/>
      <c r="J162" s="131"/>
      <c r="K162" s="132"/>
    </row>
    <row r="163" spans="1:11" ht="15.75" x14ac:dyDescent="0.25">
      <c r="A163" s="198" t="s">
        <v>12</v>
      </c>
      <c r="B163" s="198"/>
      <c r="C163" s="198"/>
      <c r="D163" s="230"/>
      <c r="E163" s="133"/>
      <c r="F163" s="134"/>
      <c r="G163" s="184"/>
      <c r="H163" s="184"/>
      <c r="I163" s="184"/>
      <c r="J163" s="135"/>
      <c r="K163" s="184"/>
    </row>
    <row r="164" spans="1:11" ht="15.75" thickBot="1" x14ac:dyDescent="0.3">
      <c r="A164" s="11"/>
      <c r="B164" s="9"/>
      <c r="C164" s="42"/>
      <c r="D164" s="33"/>
      <c r="E164" s="63"/>
      <c r="F164" s="136"/>
      <c r="G164" s="27"/>
      <c r="H164" s="11"/>
      <c r="I164" s="28"/>
      <c r="J164" s="37"/>
      <c r="K164" s="21"/>
    </row>
    <row r="165" spans="1:11" ht="57.75" thickBot="1" x14ac:dyDescent="0.3">
      <c r="A165" s="11"/>
      <c r="B165" s="137" t="s">
        <v>11</v>
      </c>
      <c r="C165" s="138" t="s">
        <v>10</v>
      </c>
      <c r="D165" s="139"/>
      <c r="E165" s="140" t="s">
        <v>9</v>
      </c>
      <c r="F165" s="141" t="s">
        <v>8</v>
      </c>
      <c r="G165" s="142" t="s">
        <v>7</v>
      </c>
      <c r="H165" s="142" t="s">
        <v>47</v>
      </c>
      <c r="I165" s="143" t="s">
        <v>6</v>
      </c>
      <c r="J165" s="144" t="s">
        <v>48</v>
      </c>
      <c r="K165" s="29"/>
    </row>
    <row r="166" spans="1:11" x14ac:dyDescent="0.25">
      <c r="A166" s="11"/>
      <c r="B166" s="145">
        <v>1</v>
      </c>
      <c r="C166" s="146" t="str">
        <f t="shared" ref="C166:C171" si="0">C156</f>
        <v>INTRODUCCIÓN A LA ADMINISTRACIÓN</v>
      </c>
      <c r="D166" s="224"/>
      <c r="E166" s="147">
        <f>+VLOOKUP(C166,'[1]MALLA LINEAL'!$D$11:$I$57,3,FALSE)</f>
        <v>2</v>
      </c>
      <c r="F166" s="147">
        <f>E166*40%</f>
        <v>0.8</v>
      </c>
      <c r="G166" s="148">
        <v>0.83333333333333337</v>
      </c>
      <c r="H166" s="30">
        <f>(G166*40%)/F166</f>
        <v>0.41666666666666669</v>
      </c>
      <c r="I166" s="149">
        <f>+F72</f>
        <v>0.99999999999999911</v>
      </c>
      <c r="J166" s="150">
        <f>(I166*40%)/F166</f>
        <v>0.49999999999999956</v>
      </c>
      <c r="K166" s="31"/>
    </row>
    <row r="167" spans="1:11" x14ac:dyDescent="0.25">
      <c r="A167" s="11"/>
      <c r="B167" s="145">
        <v>3</v>
      </c>
      <c r="C167" s="182" t="str">
        <f t="shared" si="0"/>
        <v>MATEMÁTICA APLICADA</v>
      </c>
      <c r="D167" s="100"/>
      <c r="E167" s="147">
        <f>+VLOOKUP(C167,'[1]MALLA LINEAL'!$D$11:$I$57,3,FALSE)</f>
        <v>2.6666666666666665</v>
      </c>
      <c r="F167" s="151">
        <f t="shared" ref="F167:F171" si="1">E167*40%</f>
        <v>1.0666666666666667</v>
      </c>
      <c r="G167" s="152">
        <v>1.0833333333333333</v>
      </c>
      <c r="H167" s="32">
        <f t="shared" ref="H167:H171" si="2">(G167*40%)/F167</f>
        <v>0.40625</v>
      </c>
      <c r="I167" s="153">
        <f>+F75</f>
        <v>1</v>
      </c>
      <c r="J167" s="154">
        <f>(I167*40%)/F167</f>
        <v>0.375</v>
      </c>
      <c r="K167" s="31"/>
    </row>
    <row r="168" spans="1:11" x14ac:dyDescent="0.25">
      <c r="A168" s="11"/>
      <c r="B168" s="145">
        <v>2</v>
      </c>
      <c r="C168" s="146" t="str">
        <f t="shared" si="0"/>
        <v>COMUNICACIÓN ORAL Y ESCRITA</v>
      </c>
      <c r="D168" s="224"/>
      <c r="E168" s="147">
        <f>+VLOOKUP(C168,'[1]MALLA LINEAL'!$D$11:$I$57,3,FALSE)</f>
        <v>1.3333333333333333</v>
      </c>
      <c r="F168" s="151">
        <f t="shared" si="1"/>
        <v>0.53333333333333333</v>
      </c>
      <c r="G168" s="152">
        <v>0.54166666666666663</v>
      </c>
      <c r="H168" s="32">
        <f t="shared" si="2"/>
        <v>0.40625</v>
      </c>
      <c r="I168" s="153">
        <f>+F78</f>
        <v>0.66666666666666696</v>
      </c>
      <c r="J168" s="150">
        <f t="shared" ref="J168:J171" si="3">(I168*40%)/F168</f>
        <v>0.50000000000000022</v>
      </c>
      <c r="K168" s="31"/>
    </row>
    <row r="169" spans="1:11" ht="24" x14ac:dyDescent="0.25">
      <c r="A169" s="11"/>
      <c r="B169" s="145">
        <v>4</v>
      </c>
      <c r="C169" s="146" t="str">
        <f>C159</f>
        <v>MÉTODOS DE INVESTIGACIÓN EN ADMINISTRACIÓN</v>
      </c>
      <c r="D169" s="224"/>
      <c r="E169" s="147">
        <f>+VLOOKUP(C169,'[1]MALLA LINEAL'!$D$11:$I$57,3,FALSE)</f>
        <v>2</v>
      </c>
      <c r="F169" s="151">
        <f t="shared" si="1"/>
        <v>0.8</v>
      </c>
      <c r="G169" s="152">
        <v>0.83333333333333337</v>
      </c>
      <c r="H169" s="32">
        <f t="shared" si="2"/>
        <v>0.41666666666666669</v>
      </c>
      <c r="I169" s="153">
        <f>+F144</f>
        <v>0.99999999999999911</v>
      </c>
      <c r="J169" s="154">
        <f t="shared" si="3"/>
        <v>0.49999999999999956</v>
      </c>
      <c r="K169" s="31"/>
    </row>
    <row r="170" spans="1:11" x14ac:dyDescent="0.25">
      <c r="A170" s="11"/>
      <c r="B170" s="145">
        <v>5</v>
      </c>
      <c r="C170" s="182" t="str">
        <f t="shared" si="0"/>
        <v>CONTABILIDAD BÁSICA</v>
      </c>
      <c r="D170" s="100"/>
      <c r="E170" s="147">
        <f>+VLOOKUP(C170,'[1]MALLA LINEAL'!$D$11:$I$57,3,FALSE)</f>
        <v>2.6666666666666665</v>
      </c>
      <c r="F170" s="151">
        <f t="shared" si="1"/>
        <v>1.0666666666666667</v>
      </c>
      <c r="G170" s="152">
        <v>1.0833333333333333</v>
      </c>
      <c r="H170" s="32">
        <f t="shared" si="2"/>
        <v>0.40625</v>
      </c>
      <c r="I170" s="153">
        <f>+F147</f>
        <v>1</v>
      </c>
      <c r="J170" s="154">
        <f t="shared" si="3"/>
        <v>0.375</v>
      </c>
      <c r="K170" s="31"/>
    </row>
    <row r="171" spans="1:11" x14ac:dyDescent="0.25">
      <c r="A171" s="11"/>
      <c r="B171" s="145">
        <v>6</v>
      </c>
      <c r="C171" s="155" t="str">
        <f t="shared" si="0"/>
        <v>TECNOLOGÍA DE LA INFORMACIÓN</v>
      </c>
      <c r="D171" s="225"/>
      <c r="E171" s="147">
        <f>+VLOOKUP(C171,'[1]MALLA LINEAL'!$D$11:$I$57,3,FALSE)</f>
        <v>1.3333333333333333</v>
      </c>
      <c r="F171" s="151">
        <f t="shared" si="1"/>
        <v>0.53333333333333333</v>
      </c>
      <c r="G171" s="152">
        <v>0.54166666666666663</v>
      </c>
      <c r="H171" s="32">
        <f t="shared" si="2"/>
        <v>0.40625</v>
      </c>
      <c r="I171" s="153">
        <f>+F150</f>
        <v>0.66666666666666696</v>
      </c>
      <c r="J171" s="154">
        <f t="shared" si="3"/>
        <v>0.50000000000000022</v>
      </c>
      <c r="K171" s="31"/>
    </row>
    <row r="172" spans="1:11" ht="15.75" thickBot="1" x14ac:dyDescent="0.3">
      <c r="A172" s="11"/>
      <c r="B172" s="156"/>
      <c r="C172" s="157"/>
      <c r="D172" s="226"/>
      <c r="E172" s="158">
        <f>SUM(E166:E171)</f>
        <v>12</v>
      </c>
      <c r="F172" s="158">
        <f>SUM(F166:F171)</f>
        <v>4.8</v>
      </c>
      <c r="G172" s="159">
        <f>SUM(G166:G171)</f>
        <v>4.916666666666667</v>
      </c>
      <c r="H172" s="160">
        <f>AVERAGE(H166:H171)</f>
        <v>0.40972222222222227</v>
      </c>
      <c r="I172" s="159">
        <f>SUM(I166:I171)</f>
        <v>5.3333333333333321</v>
      </c>
      <c r="J172" s="161">
        <f>AVERAGE(J166:J171)</f>
        <v>0.4583333333333332</v>
      </c>
      <c r="K172" s="33"/>
    </row>
    <row r="173" spans="1:11" x14ac:dyDescent="0.25">
      <c r="A173" s="11"/>
      <c r="B173" s="9"/>
      <c r="C173" s="42"/>
      <c r="D173" s="33"/>
      <c r="E173" s="162"/>
      <c r="F173" s="44"/>
      <c r="G173" s="10"/>
      <c r="H173" s="34"/>
      <c r="I173" s="34"/>
      <c r="J173" s="37"/>
      <c r="K173" s="17"/>
    </row>
    <row r="174" spans="1:11" x14ac:dyDescent="0.25">
      <c r="A174" s="163"/>
      <c r="B174" s="24"/>
      <c r="C174" s="42"/>
      <c r="D174" s="33"/>
      <c r="E174" s="43"/>
      <c r="F174" s="44"/>
      <c r="G174" s="10"/>
      <c r="H174" s="11"/>
      <c r="I174" s="11"/>
      <c r="J174" s="37"/>
      <c r="K174" s="17"/>
    </row>
    <row r="175" spans="1:11" x14ac:dyDescent="0.25">
      <c r="A175" s="11"/>
      <c r="B175" s="9"/>
      <c r="C175" s="42"/>
      <c r="D175" s="33"/>
      <c r="E175" s="43"/>
      <c r="F175" s="44"/>
      <c r="G175" s="10"/>
      <c r="H175" s="11"/>
      <c r="I175" s="11"/>
      <c r="J175" s="37"/>
      <c r="K175" s="17"/>
    </row>
    <row r="176" spans="1:11" ht="15.75" thickBot="1" x14ac:dyDescent="0.3">
      <c r="A176" s="11"/>
      <c r="B176" s="9"/>
      <c r="C176" s="42"/>
      <c r="D176" s="33"/>
      <c r="E176" s="43"/>
      <c r="F176" s="44"/>
      <c r="G176" s="10"/>
      <c r="H176" s="11"/>
      <c r="I176" s="11"/>
      <c r="J176" s="37"/>
      <c r="K176" s="17"/>
    </row>
    <row r="177" spans="1:11" s="171" customFormat="1" ht="60" x14ac:dyDescent="0.25">
      <c r="A177" s="164"/>
      <c r="B177" s="42"/>
      <c r="C177" s="165" t="s">
        <v>5</v>
      </c>
      <c r="D177" s="166"/>
      <c r="E177" s="167" t="s">
        <v>4</v>
      </c>
      <c r="F177" s="168" t="s">
        <v>57</v>
      </c>
      <c r="G177" s="168" t="s">
        <v>58</v>
      </c>
      <c r="H177" s="168" t="s">
        <v>59</v>
      </c>
      <c r="I177" s="169" t="s">
        <v>60</v>
      </c>
      <c r="J177" s="170" t="s">
        <v>61</v>
      </c>
      <c r="K177" s="128"/>
    </row>
    <row r="178" spans="1:11" ht="30" customHeight="1" x14ac:dyDescent="0.25">
      <c r="A178" s="11"/>
      <c r="B178" s="9"/>
      <c r="C178" s="146" t="str">
        <f t="shared" ref="C178:C183" si="4">C166</f>
        <v>INTRODUCCIÓN A LA ADMINISTRACIÓN</v>
      </c>
      <c r="D178" s="227"/>
      <c r="E178" s="172">
        <f>+I166</f>
        <v>0.99999999999999911</v>
      </c>
      <c r="F178" s="173">
        <v>4.1666666666666664E-2</v>
      </c>
      <c r="G178" s="173">
        <f t="shared" ref="G178:G183" si="5">+I166-F178</f>
        <v>0.95833333333333248</v>
      </c>
      <c r="H178" s="172">
        <v>0.125</v>
      </c>
      <c r="I178" s="172">
        <f>+E178-H178</f>
        <v>0.87499999999999911</v>
      </c>
      <c r="J178" s="174">
        <f>+(E178)-(F178+H178)</f>
        <v>0.83333333333333248</v>
      </c>
      <c r="K178" s="175"/>
    </row>
    <row r="179" spans="1:11" ht="20.100000000000001" customHeight="1" x14ac:dyDescent="0.25">
      <c r="A179" s="11"/>
      <c r="B179" s="9"/>
      <c r="C179" s="146" t="str">
        <f t="shared" si="4"/>
        <v>MATEMÁTICA APLICADA</v>
      </c>
      <c r="D179" s="227"/>
      <c r="E179" s="172">
        <f t="shared" ref="E179:E183" si="6">+I167</f>
        <v>1</v>
      </c>
      <c r="F179" s="173">
        <v>4.1666666666666664E-2</v>
      </c>
      <c r="G179" s="173">
        <f t="shared" si="5"/>
        <v>0.95833333333333337</v>
      </c>
      <c r="H179" s="172">
        <v>0.125</v>
      </c>
      <c r="I179" s="172">
        <f>I178</f>
        <v>0.87499999999999911</v>
      </c>
      <c r="J179" s="174">
        <f t="shared" ref="J179:J183" si="7">+(E179)-(F179+H179)</f>
        <v>0.83333333333333337</v>
      </c>
      <c r="K179" s="175"/>
    </row>
    <row r="180" spans="1:11" ht="20.100000000000001" customHeight="1" x14ac:dyDescent="0.25">
      <c r="A180" s="11"/>
      <c r="B180" s="9"/>
      <c r="C180" s="146" t="str">
        <f t="shared" si="4"/>
        <v>COMUNICACIÓN ORAL Y ESCRITA</v>
      </c>
      <c r="D180" s="227"/>
      <c r="E180" s="172">
        <f t="shared" si="6"/>
        <v>0.66666666666666696</v>
      </c>
      <c r="F180" s="173">
        <v>4.1666666666666664E-2</v>
      </c>
      <c r="G180" s="173">
        <f t="shared" si="5"/>
        <v>0.62500000000000033</v>
      </c>
      <c r="H180" s="172">
        <v>0.125</v>
      </c>
      <c r="I180" s="172">
        <f>I179</f>
        <v>0.87499999999999911</v>
      </c>
      <c r="J180" s="174">
        <f>+(E180)-(F180+H180)</f>
        <v>0.50000000000000033</v>
      </c>
      <c r="K180" s="175"/>
    </row>
    <row r="181" spans="1:11" ht="32.1" customHeight="1" x14ac:dyDescent="0.25">
      <c r="A181" s="11"/>
      <c r="B181" s="9"/>
      <c r="C181" s="146" t="str">
        <f t="shared" si="4"/>
        <v>MÉTODOS DE INVESTIGACIÓN EN ADMINISTRACIÓN</v>
      </c>
      <c r="D181" s="227"/>
      <c r="E181" s="172">
        <f t="shared" si="6"/>
        <v>0.99999999999999911</v>
      </c>
      <c r="F181" s="173">
        <v>4.1666666666666664E-2</v>
      </c>
      <c r="G181" s="173">
        <f t="shared" si="5"/>
        <v>0.95833333333333248</v>
      </c>
      <c r="H181" s="172">
        <v>0.125</v>
      </c>
      <c r="I181" s="172">
        <f>I180</f>
        <v>0.87499999999999911</v>
      </c>
      <c r="J181" s="174">
        <f t="shared" si="7"/>
        <v>0.83333333333333248</v>
      </c>
      <c r="K181" s="175"/>
    </row>
    <row r="182" spans="1:11" ht="20.100000000000001" customHeight="1" x14ac:dyDescent="0.25">
      <c r="A182" s="11"/>
      <c r="B182" s="9"/>
      <c r="C182" s="146" t="str">
        <f t="shared" si="4"/>
        <v>CONTABILIDAD BÁSICA</v>
      </c>
      <c r="D182" s="227"/>
      <c r="E182" s="172">
        <f t="shared" si="6"/>
        <v>1</v>
      </c>
      <c r="F182" s="173">
        <v>4.1666666666666664E-2</v>
      </c>
      <c r="G182" s="173">
        <f t="shared" si="5"/>
        <v>0.95833333333333337</v>
      </c>
      <c r="H182" s="172">
        <v>0.125</v>
      </c>
      <c r="I182" s="172">
        <f>I181</f>
        <v>0.87499999999999911</v>
      </c>
      <c r="J182" s="174">
        <f t="shared" si="7"/>
        <v>0.83333333333333337</v>
      </c>
      <c r="K182" s="175"/>
    </row>
    <row r="183" spans="1:11" ht="20.100000000000001" customHeight="1" x14ac:dyDescent="0.25">
      <c r="A183" s="11"/>
      <c r="B183" s="9"/>
      <c r="C183" s="146" t="str">
        <f t="shared" si="4"/>
        <v>TECNOLOGÍA DE LA INFORMACIÓN</v>
      </c>
      <c r="D183" s="227"/>
      <c r="E183" s="172">
        <f t="shared" si="6"/>
        <v>0.66666666666666696</v>
      </c>
      <c r="F183" s="173">
        <v>4.1666666666666664E-2</v>
      </c>
      <c r="G183" s="173">
        <f t="shared" si="5"/>
        <v>0.62500000000000033</v>
      </c>
      <c r="H183" s="172">
        <v>0.125</v>
      </c>
      <c r="I183" s="172">
        <f>I182</f>
        <v>0.87499999999999911</v>
      </c>
      <c r="J183" s="174">
        <f t="shared" si="7"/>
        <v>0.50000000000000033</v>
      </c>
      <c r="K183" s="175"/>
    </row>
    <row r="184" spans="1:11" x14ac:dyDescent="0.25">
      <c r="A184" s="176"/>
      <c r="B184" s="24"/>
      <c r="C184" s="128"/>
      <c r="D184" s="223"/>
      <c r="E184" s="129"/>
      <c r="F184" s="177"/>
      <c r="G184" s="24"/>
      <c r="H184" s="24"/>
      <c r="I184" s="24"/>
      <c r="J184" s="178"/>
      <c r="K184" s="175"/>
    </row>
    <row r="185" spans="1:11" x14ac:dyDescent="0.25">
      <c r="A185" s="11"/>
      <c r="B185" s="9"/>
      <c r="C185" s="128"/>
      <c r="D185" s="223"/>
      <c r="E185" s="129"/>
      <c r="F185" s="177"/>
      <c r="G185" s="24"/>
      <c r="H185" s="24"/>
      <c r="I185" s="24"/>
      <c r="J185" s="178"/>
      <c r="K185" s="175"/>
    </row>
    <row r="186" spans="1:11" x14ac:dyDescent="0.25">
      <c r="A186" s="11"/>
      <c r="B186" s="9"/>
      <c r="C186" s="33" t="s">
        <v>62</v>
      </c>
      <c r="D186" s="33"/>
      <c r="E186" s="43"/>
      <c r="F186" s="44"/>
      <c r="G186" s="10"/>
      <c r="H186" s="11"/>
      <c r="I186" s="11"/>
      <c r="J186" s="37"/>
      <c r="K186" s="17"/>
    </row>
    <row r="187" spans="1:11" x14ac:dyDescent="0.25">
      <c r="A187" s="11"/>
      <c r="B187" s="9"/>
      <c r="C187" s="33" t="s">
        <v>0</v>
      </c>
      <c r="D187" s="33"/>
      <c r="E187" s="43"/>
      <c r="F187" s="44"/>
      <c r="G187" s="10"/>
      <c r="H187" s="11"/>
      <c r="I187" s="11"/>
      <c r="J187" s="37"/>
      <c r="K187" s="17"/>
    </row>
    <row r="188" spans="1:11" x14ac:dyDescent="0.25">
      <c r="A188" s="11"/>
      <c r="B188" s="9"/>
      <c r="C188" s="42"/>
      <c r="D188" s="33"/>
      <c r="E188" s="43"/>
      <c r="F188" s="179"/>
      <c r="G188" s="9"/>
      <c r="H188" s="9"/>
      <c r="I188" s="9"/>
      <c r="J188" s="37"/>
      <c r="K188" s="17"/>
    </row>
    <row r="189" spans="1:11" x14ac:dyDescent="0.25">
      <c r="A189" s="11"/>
      <c r="B189" s="9"/>
      <c r="C189" s="42"/>
      <c r="D189" s="33"/>
      <c r="E189" s="43"/>
      <c r="F189" s="179"/>
      <c r="G189" s="9"/>
      <c r="H189" s="9"/>
      <c r="I189" s="9"/>
      <c r="J189" s="37"/>
      <c r="K189" s="17"/>
    </row>
    <row r="190" spans="1:11" x14ac:dyDescent="0.25">
      <c r="A190" s="11"/>
      <c r="B190" s="9"/>
      <c r="C190" s="42"/>
      <c r="D190" s="33"/>
      <c r="E190" s="43"/>
      <c r="F190" s="179"/>
      <c r="G190" s="9"/>
      <c r="H190" s="9"/>
      <c r="I190" s="9"/>
      <c r="J190" s="37"/>
      <c r="K190" s="17"/>
    </row>
    <row r="191" spans="1:11" x14ac:dyDescent="0.25">
      <c r="A191" s="11"/>
      <c r="B191" s="9"/>
      <c r="C191" s="42"/>
      <c r="D191" s="33"/>
      <c r="E191" s="43"/>
      <c r="F191" s="179"/>
      <c r="G191" s="9"/>
      <c r="H191" s="9"/>
      <c r="I191" s="9"/>
      <c r="J191" s="37"/>
      <c r="K191" s="17"/>
    </row>
  </sheetData>
  <mergeCells count="127">
    <mergeCell ref="A2:K2"/>
    <mergeCell ref="A3:K3"/>
    <mergeCell ref="A4:K4"/>
    <mergeCell ref="K7:L7"/>
    <mergeCell ref="A8:A13"/>
    <mergeCell ref="B8:B10"/>
    <mergeCell ref="C8:C10"/>
    <mergeCell ref="E8:E10"/>
    <mergeCell ref="E25:E26"/>
    <mergeCell ref="B28:B29"/>
    <mergeCell ref="C28:C29"/>
    <mergeCell ref="E28:E29"/>
    <mergeCell ref="A31:A36"/>
    <mergeCell ref="B31:B33"/>
    <mergeCell ref="C31:C33"/>
    <mergeCell ref="E31:E33"/>
    <mergeCell ref="A15:A20"/>
    <mergeCell ref="B15:B17"/>
    <mergeCell ref="C15:C17"/>
    <mergeCell ref="E15:E17"/>
    <mergeCell ref="A22:A29"/>
    <mergeCell ref="B22:B24"/>
    <mergeCell ref="C22:C24"/>
    <mergeCell ref="E22:E24"/>
    <mergeCell ref="B25:B26"/>
    <mergeCell ref="C25:C26"/>
    <mergeCell ref="A38:A47"/>
    <mergeCell ref="B38:B41"/>
    <mergeCell ref="C38:C41"/>
    <mergeCell ref="E38:E41"/>
    <mergeCell ref="B42:B44"/>
    <mergeCell ref="C42:C44"/>
    <mergeCell ref="E42:E44"/>
    <mergeCell ref="B46:B47"/>
    <mergeCell ref="C46:C47"/>
    <mergeCell ref="E46:E47"/>
    <mergeCell ref="A49:A54"/>
    <mergeCell ref="B49:B51"/>
    <mergeCell ref="C49:C51"/>
    <mergeCell ref="E49:E51"/>
    <mergeCell ref="A58:A67"/>
    <mergeCell ref="B58:B61"/>
    <mergeCell ref="C58:C61"/>
    <mergeCell ref="E58:E61"/>
    <mergeCell ref="B62:B64"/>
    <mergeCell ref="C62:C64"/>
    <mergeCell ref="E62:E64"/>
    <mergeCell ref="B66:B67"/>
    <mergeCell ref="C66:C67"/>
    <mergeCell ref="E66:E67"/>
    <mergeCell ref="A69:A78"/>
    <mergeCell ref="B69:B72"/>
    <mergeCell ref="C69:C72"/>
    <mergeCell ref="E69:E72"/>
    <mergeCell ref="B73:B75"/>
    <mergeCell ref="C73:C75"/>
    <mergeCell ref="E73:E75"/>
    <mergeCell ref="B77:B78"/>
    <mergeCell ref="C77:C78"/>
    <mergeCell ref="E77:E78"/>
    <mergeCell ref="K81:L81"/>
    <mergeCell ref="A82:A87"/>
    <mergeCell ref="B82:B84"/>
    <mergeCell ref="C82:C84"/>
    <mergeCell ref="E82:E84"/>
    <mergeCell ref="E99:E100"/>
    <mergeCell ref="B102:B103"/>
    <mergeCell ref="C102:C103"/>
    <mergeCell ref="E102:E103"/>
    <mergeCell ref="A105:A110"/>
    <mergeCell ref="B105:B107"/>
    <mergeCell ref="C105:C107"/>
    <mergeCell ref="E105:E107"/>
    <mergeCell ref="A89:A94"/>
    <mergeCell ref="B89:B91"/>
    <mergeCell ref="C89:C91"/>
    <mergeCell ref="E89:E91"/>
    <mergeCell ref="A96:A103"/>
    <mergeCell ref="B96:B98"/>
    <mergeCell ref="C96:C98"/>
    <mergeCell ref="E96:E98"/>
    <mergeCell ref="B99:B100"/>
    <mergeCell ref="C99:C100"/>
    <mergeCell ref="A112:A121"/>
    <mergeCell ref="B112:B115"/>
    <mergeCell ref="C112:C115"/>
    <mergeCell ref="E112:E115"/>
    <mergeCell ref="B116:B118"/>
    <mergeCell ref="C116:C118"/>
    <mergeCell ref="E116:E118"/>
    <mergeCell ref="B120:B121"/>
    <mergeCell ref="C120:C121"/>
    <mergeCell ref="E120:E121"/>
    <mergeCell ref="A130:A139"/>
    <mergeCell ref="B130:B133"/>
    <mergeCell ref="C130:C133"/>
    <mergeCell ref="E130:E133"/>
    <mergeCell ref="B134:B136"/>
    <mergeCell ref="C134:C136"/>
    <mergeCell ref="E134:E136"/>
    <mergeCell ref="B138:B139"/>
    <mergeCell ref="C138:C139"/>
    <mergeCell ref="E138:E139"/>
    <mergeCell ref="A1:K1"/>
    <mergeCell ref="A141:A150"/>
    <mergeCell ref="B141:B144"/>
    <mergeCell ref="C141:C144"/>
    <mergeCell ref="E141:E144"/>
    <mergeCell ref="B145:B147"/>
    <mergeCell ref="C145:C147"/>
    <mergeCell ref="A163:C163"/>
    <mergeCell ref="F156:G156"/>
    <mergeCell ref="F157:G157"/>
    <mergeCell ref="F158:G158"/>
    <mergeCell ref="F159:G159"/>
    <mergeCell ref="F160:G160"/>
    <mergeCell ref="F161:G161"/>
    <mergeCell ref="E145:E147"/>
    <mergeCell ref="B149:B150"/>
    <mergeCell ref="C149:C150"/>
    <mergeCell ref="E149:E150"/>
    <mergeCell ref="C154:K154"/>
    <mergeCell ref="F155:G155"/>
    <mergeCell ref="A123:A128"/>
    <mergeCell ref="B123:B125"/>
    <mergeCell ref="C123:C125"/>
    <mergeCell ref="E123:E125"/>
  </mergeCells>
  <conditionalFormatting sqref="A8:L8 A27:L28 A26:D26 F26:L26 A30:L42 A29:D29 F29:L29 A48:L62 A47 A45:L46 A43:D44 F43:L44 C47:D47 A65:L66 A63:D64 F63:L64 A68:L73 A67:D67 F67:L67 A76:L77 A74:D75 F74:L75 A79:L99 A78:D78 F78:L78 A101:L102 A100:D100 F100:L100 A104:L116 A103:D103 F103:L103 A119:L120 A117:D118 F117:L118 A122:L134 A121:D121 A137:L138 A135:D136 F135:L136 A140:L145 A139:D139 A148:L149 A146:D147 F146:L147 A150:D150 F150:L150 A14:L25 B9:L13 F47:L47 F121:L121 F139:L139">
    <cfRule type="expression" dxfId="158" priority="5">
      <formula>$D8=$D$13</formula>
    </cfRule>
    <cfRule type="expression" dxfId="157" priority="6">
      <formula>$D8=$D$11</formula>
    </cfRule>
    <cfRule type="expression" dxfId="156" priority="7">
      <formula>$D8=$D$8</formula>
    </cfRule>
  </conditionalFormatting>
  <conditionalFormatting sqref="A4:K4">
    <cfRule type="expression" dxfId="155" priority="4">
      <formula>$D8=4525</formula>
    </cfRule>
  </conditionalFormatting>
  <conditionalFormatting sqref="A82:L99 A101:L102 A100:D100 F100:L100 A104:L116 A103:D103 F103:L103 A119:L120 A117:D118 F117:L118 A122:L134 A121:D121 A137:L138 A135:D136 F135:L136 A140:L145 A139:D139 A148:L149 A146:D147 F146:L147 A150:D150 F150:L150 F121:L121 F139:L139">
    <cfRule type="expression" dxfId="154" priority="1">
      <formula>$D82=$D$87</formula>
    </cfRule>
    <cfRule type="expression" dxfId="153" priority="2">
      <formula>$D82=4384</formula>
    </cfRule>
    <cfRule type="expression" dxfId="152" priority="3">
      <formula>$D82=4523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L191"/>
  <sheetViews>
    <sheetView zoomScaleNormal="100" workbookViewId="0">
      <pane xSplit="3" ySplit="7" topLeftCell="D54" activePane="bottomRight" state="frozen"/>
      <selection activeCell="D5" sqref="D1:D1048576"/>
      <selection pane="topRight" activeCell="D5" sqref="D1:D1048576"/>
      <selection pane="bottomLeft" activeCell="D5" sqref="D1:D1048576"/>
      <selection pane="bottomRight" activeCell="D5" sqref="D1:D1048576"/>
    </sheetView>
  </sheetViews>
  <sheetFormatPr baseColWidth="10" defaultColWidth="11.42578125" defaultRowHeight="15" x14ac:dyDescent="0.25"/>
  <cols>
    <col min="1" max="1" width="3.5703125" style="3" customWidth="1"/>
    <col min="2" max="2" width="15.7109375" style="2" customWidth="1"/>
    <col min="3" max="3" width="43.5703125" style="171" customWidth="1"/>
    <col min="4" max="4" width="5.42578125" style="228" customWidth="1"/>
    <col min="5" max="5" width="28.7109375" style="180" customWidth="1"/>
    <col min="6" max="6" width="15.28515625" style="181" customWidth="1"/>
    <col min="7" max="7" width="12.7109375" style="3" customWidth="1"/>
    <col min="8" max="8" width="29" style="3" bestFit="1" customWidth="1"/>
    <col min="9" max="9" width="22.28515625" style="2" customWidth="1"/>
    <col min="10" max="10" width="24.42578125" style="1" customWidth="1"/>
    <col min="11" max="11" width="22.28515625" style="4" customWidth="1"/>
    <col min="12" max="12" width="16.28515625" style="2" customWidth="1"/>
    <col min="13" max="16384" width="11.42578125" style="2"/>
  </cols>
  <sheetData>
    <row r="1" spans="1:12" ht="18.75" x14ac:dyDescent="0.3">
      <c r="A1" s="212" t="s">
        <v>64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8.75" x14ac:dyDescent="0.3">
      <c r="A2" s="212" t="s">
        <v>49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75" x14ac:dyDescent="0.3">
      <c r="A3" s="220" t="s">
        <v>41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15.75" x14ac:dyDescent="0.25">
      <c r="A4" s="209" t="s">
        <v>50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 x14ac:dyDescent="0.25">
      <c r="A5" s="38"/>
      <c r="B5" s="7"/>
      <c r="C5" s="39"/>
      <c r="D5" s="39"/>
      <c r="E5" s="40"/>
      <c r="F5" s="41"/>
      <c r="G5" s="8"/>
      <c r="H5" s="7"/>
      <c r="I5" s="7"/>
      <c r="J5" s="7"/>
      <c r="K5" s="7"/>
    </row>
    <row r="6" spans="1:12" ht="15.75" thickBot="1" x14ac:dyDescent="0.3">
      <c r="A6" s="11"/>
      <c r="B6" s="9"/>
      <c r="C6" s="42"/>
      <c r="D6" s="33"/>
      <c r="E6" s="43"/>
      <c r="F6" s="44"/>
      <c r="G6" s="10"/>
      <c r="H6" s="11"/>
      <c r="I6" s="11"/>
      <c r="J6" s="37"/>
      <c r="K6" s="17"/>
    </row>
    <row r="7" spans="1:12" ht="48.75" thickBot="1" x14ac:dyDescent="0.3">
      <c r="A7" s="45" t="s">
        <v>51</v>
      </c>
      <c r="B7" s="46" t="s">
        <v>52</v>
      </c>
      <c r="C7" s="47" t="s">
        <v>40</v>
      </c>
      <c r="D7" s="47" t="s">
        <v>53</v>
      </c>
      <c r="E7" s="48" t="s">
        <v>39</v>
      </c>
      <c r="F7" s="49" t="s">
        <v>54</v>
      </c>
      <c r="G7" s="50" t="s">
        <v>55</v>
      </c>
      <c r="H7" s="47" t="s">
        <v>37</v>
      </c>
      <c r="I7" s="47" t="s">
        <v>36</v>
      </c>
      <c r="J7" s="51" t="s">
        <v>35</v>
      </c>
      <c r="K7" s="210" t="s">
        <v>34</v>
      </c>
      <c r="L7" s="211"/>
    </row>
    <row r="8" spans="1:12" ht="24.75" customHeight="1" x14ac:dyDescent="0.25">
      <c r="A8" s="203" t="s">
        <v>33</v>
      </c>
      <c r="B8" s="192" t="str">
        <f>+[1]RESUMEN!B9</f>
        <v xml:space="preserve">GODOY GARZON  EDWIN RODRIGO </v>
      </c>
      <c r="C8" s="192" t="str">
        <f>+'[1]MALLA LINEAL'!D17</f>
        <v>LEGISLACIÓN MERCANTIL Y SOCIETARIA</v>
      </c>
      <c r="D8" s="231">
        <v>4703</v>
      </c>
      <c r="E8" s="195">
        <v>44982</v>
      </c>
      <c r="F8" s="52"/>
      <c r="G8" s="53"/>
      <c r="H8" s="54">
        <f>+(L8-K8)</f>
        <v>4.166666666666663E-2</v>
      </c>
      <c r="I8" s="14" t="s">
        <v>20</v>
      </c>
      <c r="J8" s="55"/>
      <c r="K8" s="56">
        <v>0.625</v>
      </c>
      <c r="L8" s="56">
        <v>0.66666666666666663</v>
      </c>
    </row>
    <row r="9" spans="1:12" ht="19.5" customHeight="1" x14ac:dyDescent="0.25">
      <c r="A9" s="204"/>
      <c r="B9" s="193"/>
      <c r="C9" s="193"/>
      <c r="D9" s="231"/>
      <c r="E9" s="196"/>
      <c r="F9" s="57"/>
      <c r="G9" s="58"/>
      <c r="H9" s="59"/>
      <c r="I9" s="59"/>
      <c r="J9" s="60">
        <f>+(L9-K9)</f>
        <v>1.0416666666666741E-2</v>
      </c>
      <c r="K9" s="61">
        <v>0.66666666666666663</v>
      </c>
      <c r="L9" s="61">
        <v>0.67708333333333337</v>
      </c>
    </row>
    <row r="10" spans="1:12" ht="25.5" customHeight="1" x14ac:dyDescent="0.25">
      <c r="A10" s="204"/>
      <c r="B10" s="194"/>
      <c r="C10" s="194"/>
      <c r="D10" s="231">
        <v>4703</v>
      </c>
      <c r="E10" s="197"/>
      <c r="F10" s="52">
        <f>+G10</f>
        <v>0.12499999999999989</v>
      </c>
      <c r="G10" s="53">
        <f>H8+H10</f>
        <v>0.12499999999999989</v>
      </c>
      <c r="H10" s="54">
        <f>+(L10-K10)</f>
        <v>8.3333333333333259E-2</v>
      </c>
      <c r="I10" s="14" t="s">
        <v>20</v>
      </c>
      <c r="J10" s="55"/>
      <c r="K10" s="61">
        <v>0.67708333333333337</v>
      </c>
      <c r="L10" s="61">
        <v>0.76041666666666663</v>
      </c>
    </row>
    <row r="11" spans="1:12" ht="22.5" customHeight="1" x14ac:dyDescent="0.25">
      <c r="A11" s="204"/>
      <c r="B11" s="6" t="str">
        <f>+[1]RESUMEN!B10</f>
        <v>ARMAS NARANJO TAMARA YADIRA</v>
      </c>
      <c r="C11" s="182" t="str">
        <f>+'[1]MALLA LINEAL'!D18</f>
        <v>PROCESO ADMINISTRATIVO</v>
      </c>
      <c r="D11" s="231">
        <v>4542</v>
      </c>
      <c r="E11" s="183">
        <f>E8+1</f>
        <v>44983</v>
      </c>
      <c r="F11" s="52">
        <f>+G11</f>
        <v>0.125</v>
      </c>
      <c r="G11" s="53">
        <f>H11</f>
        <v>0.125</v>
      </c>
      <c r="H11" s="53">
        <f>+(L11-K11)</f>
        <v>0.125</v>
      </c>
      <c r="I11" s="14" t="s">
        <v>20</v>
      </c>
      <c r="J11" s="55"/>
      <c r="K11" s="61">
        <v>0.33333333333333331</v>
      </c>
      <c r="L11" s="61">
        <v>0.45833333333333331</v>
      </c>
    </row>
    <row r="12" spans="1:12" x14ac:dyDescent="0.25">
      <c r="A12" s="204"/>
      <c r="B12" s="5"/>
      <c r="C12" s="182"/>
      <c r="D12" s="55"/>
      <c r="E12" s="183"/>
      <c r="F12" s="57"/>
      <c r="G12" s="58"/>
      <c r="H12" s="59"/>
      <c r="I12" s="59"/>
      <c r="J12" s="60">
        <f>+(L12-K12)</f>
        <v>1.0416666666666685E-2</v>
      </c>
      <c r="K12" s="61">
        <v>0.45833333333333331</v>
      </c>
      <c r="L12" s="61">
        <v>0.46875</v>
      </c>
    </row>
    <row r="13" spans="1:12" ht="22.5" customHeight="1" x14ac:dyDescent="0.25">
      <c r="A13" s="205"/>
      <c r="B13" s="6" t="str">
        <f>+[1]RESUMEN!B11</f>
        <v>AGUILAR RODRIGUEZ WILLIAM FREDDY</v>
      </c>
      <c r="C13" s="182" t="str">
        <f>+'[1]MALLA LINEAL'!D22</f>
        <v>CONTEXTOS E INTERCULTURALIDAD</v>
      </c>
      <c r="D13" s="231">
        <v>4569</v>
      </c>
      <c r="E13" s="183">
        <f>+E11</f>
        <v>44983</v>
      </c>
      <c r="F13" s="52">
        <f>+G13</f>
        <v>8.333333333333337E-2</v>
      </c>
      <c r="G13" s="53">
        <f>H13</f>
        <v>8.333333333333337E-2</v>
      </c>
      <c r="H13" s="54">
        <f>+L13-K13</f>
        <v>8.333333333333337E-2</v>
      </c>
      <c r="I13" s="14" t="s">
        <v>20</v>
      </c>
      <c r="J13" s="55"/>
      <c r="K13" s="61">
        <v>0.46875</v>
      </c>
      <c r="L13" s="61">
        <v>0.55208333333333337</v>
      </c>
    </row>
    <row r="14" spans="1:12" x14ac:dyDescent="0.25">
      <c r="A14" s="62"/>
      <c r="B14" s="16"/>
      <c r="C14" s="16"/>
      <c r="D14" s="65"/>
      <c r="E14" s="63"/>
      <c r="F14" s="64"/>
      <c r="G14" s="16"/>
      <c r="H14" s="16"/>
      <c r="I14" s="16"/>
      <c r="J14" s="65"/>
      <c r="K14" s="66"/>
      <c r="L14" s="67"/>
    </row>
    <row r="15" spans="1:12" x14ac:dyDescent="0.25">
      <c r="A15" s="218" t="s">
        <v>32</v>
      </c>
      <c r="B15" s="213" t="str">
        <f>B8</f>
        <v xml:space="preserve">GODOY GARZON  EDWIN RODRIGO </v>
      </c>
      <c r="C15" s="213" t="str">
        <f>C8</f>
        <v>LEGISLACIÓN MERCANTIL Y SOCIETARIA</v>
      </c>
      <c r="D15" s="231">
        <v>4703</v>
      </c>
      <c r="E15" s="214">
        <f>E8+7</f>
        <v>44989</v>
      </c>
      <c r="F15" s="52"/>
      <c r="G15" s="54"/>
      <c r="H15" s="54">
        <f>+(L15-K15)</f>
        <v>4.166666666666663E-2</v>
      </c>
      <c r="I15" s="14" t="s">
        <v>20</v>
      </c>
      <c r="J15" s="55"/>
      <c r="K15" s="61">
        <v>0.625</v>
      </c>
      <c r="L15" s="61">
        <v>0.66666666666666663</v>
      </c>
    </row>
    <row r="16" spans="1:12" x14ac:dyDescent="0.25">
      <c r="A16" s="218"/>
      <c r="B16" s="213"/>
      <c r="C16" s="213"/>
      <c r="D16" s="231"/>
      <c r="E16" s="214"/>
      <c r="F16" s="57"/>
      <c r="G16" s="58"/>
      <c r="H16" s="59"/>
      <c r="I16" s="59"/>
      <c r="J16" s="60">
        <f>+(L16-K16)</f>
        <v>1.0416666666666741E-2</v>
      </c>
      <c r="K16" s="61">
        <v>0.66666666666666663</v>
      </c>
      <c r="L16" s="61">
        <v>0.67708333333333337</v>
      </c>
    </row>
    <row r="17" spans="1:12" x14ac:dyDescent="0.25">
      <c r="A17" s="218"/>
      <c r="B17" s="213"/>
      <c r="C17" s="213"/>
      <c r="D17" s="231">
        <v>4703</v>
      </c>
      <c r="E17" s="214"/>
      <c r="F17" s="52">
        <f>+G17+F10</f>
        <v>0.24999999999999978</v>
      </c>
      <c r="G17" s="54">
        <f>H15+H17</f>
        <v>0.12499999999999989</v>
      </c>
      <c r="H17" s="54">
        <f>+(L17-K17)</f>
        <v>8.3333333333333259E-2</v>
      </c>
      <c r="I17" s="14" t="s">
        <v>20</v>
      </c>
      <c r="J17" s="55"/>
      <c r="K17" s="61">
        <v>0.67708333333333337</v>
      </c>
      <c r="L17" s="61">
        <v>0.76041666666666663</v>
      </c>
    </row>
    <row r="18" spans="1:12" ht="20.100000000000001" customHeight="1" x14ac:dyDescent="0.25">
      <c r="A18" s="218"/>
      <c r="B18" s="6" t="str">
        <f>B11</f>
        <v>ARMAS NARANJO TAMARA YADIRA</v>
      </c>
      <c r="C18" s="6" t="str">
        <f>C11</f>
        <v>PROCESO ADMINISTRATIVO</v>
      </c>
      <c r="D18" s="231">
        <v>4542</v>
      </c>
      <c r="E18" s="183">
        <f>E15+1</f>
        <v>44990</v>
      </c>
      <c r="F18" s="52">
        <f>+G18+F11</f>
        <v>0.25</v>
      </c>
      <c r="G18" s="53">
        <f>H18</f>
        <v>0.125</v>
      </c>
      <c r="H18" s="53">
        <f>+(L18-K18)</f>
        <v>0.125</v>
      </c>
      <c r="I18" s="14" t="s">
        <v>20</v>
      </c>
      <c r="J18" s="55"/>
      <c r="K18" s="61">
        <v>0.33333333333333331</v>
      </c>
      <c r="L18" s="61">
        <v>0.45833333333333331</v>
      </c>
    </row>
    <row r="19" spans="1:12" x14ac:dyDescent="0.25">
      <c r="A19" s="218"/>
      <c r="B19" s="6"/>
      <c r="C19" s="6"/>
      <c r="D19" s="36"/>
      <c r="E19" s="183"/>
      <c r="F19" s="57"/>
      <c r="G19" s="58"/>
      <c r="H19" s="59"/>
      <c r="I19" s="59"/>
      <c r="J19" s="60">
        <f>+(L19-K19)</f>
        <v>1.0416666666666685E-2</v>
      </c>
      <c r="K19" s="61">
        <v>0.45833333333333331</v>
      </c>
      <c r="L19" s="61">
        <v>0.46875</v>
      </c>
    </row>
    <row r="20" spans="1:12" ht="48" x14ac:dyDescent="0.25">
      <c r="A20" s="218"/>
      <c r="B20" s="182" t="str">
        <f>B13</f>
        <v>AGUILAR RODRIGUEZ WILLIAM FREDDY</v>
      </c>
      <c r="C20" s="182" t="str">
        <f>C13</f>
        <v>CONTEXTOS E INTERCULTURALIDAD</v>
      </c>
      <c r="D20" s="231">
        <v>4569</v>
      </c>
      <c r="E20" s="183">
        <f>+E18</f>
        <v>44990</v>
      </c>
      <c r="F20" s="52">
        <f>+G20+F13</f>
        <v>0.16666666666666674</v>
      </c>
      <c r="G20" s="53">
        <f>H20</f>
        <v>8.333333333333337E-2</v>
      </c>
      <c r="H20" s="54">
        <f>+(L20-K20)</f>
        <v>8.333333333333337E-2</v>
      </c>
      <c r="I20" s="14" t="s">
        <v>20</v>
      </c>
      <c r="J20" s="55"/>
      <c r="K20" s="61">
        <v>0.46875</v>
      </c>
      <c r="L20" s="61">
        <v>0.55208333333333337</v>
      </c>
    </row>
    <row r="21" spans="1:12" x14ac:dyDescent="0.25">
      <c r="A21" s="62"/>
      <c r="B21" s="16"/>
      <c r="C21" s="16"/>
      <c r="D21" s="65"/>
      <c r="E21" s="63"/>
      <c r="F21" s="64"/>
      <c r="G21" s="16"/>
      <c r="H21" s="16"/>
      <c r="I21" s="16"/>
      <c r="J21" s="65"/>
      <c r="K21" s="66"/>
      <c r="L21" s="67"/>
    </row>
    <row r="22" spans="1:12" x14ac:dyDescent="0.25">
      <c r="A22" s="218" t="s">
        <v>31</v>
      </c>
      <c r="B22" s="213" t="str">
        <f>B15</f>
        <v xml:space="preserve">GODOY GARZON  EDWIN RODRIGO </v>
      </c>
      <c r="C22" s="213" t="str">
        <f>C15</f>
        <v>LEGISLACIÓN MERCANTIL Y SOCIETARIA</v>
      </c>
      <c r="D22" s="231">
        <v>4703</v>
      </c>
      <c r="E22" s="214">
        <f>E15+7</f>
        <v>44996</v>
      </c>
      <c r="F22" s="52"/>
      <c r="G22" s="54"/>
      <c r="H22" s="54">
        <f>+(L22-K22)</f>
        <v>4.166666666666663E-2</v>
      </c>
      <c r="I22" s="14" t="s">
        <v>24</v>
      </c>
      <c r="J22" s="68"/>
      <c r="K22" s="61">
        <v>0.625</v>
      </c>
      <c r="L22" s="61">
        <v>0.66666666666666663</v>
      </c>
    </row>
    <row r="23" spans="1:12" x14ac:dyDescent="0.25">
      <c r="A23" s="218"/>
      <c r="B23" s="213"/>
      <c r="C23" s="213"/>
      <c r="D23" s="231"/>
      <c r="E23" s="214"/>
      <c r="F23" s="57"/>
      <c r="G23" s="58"/>
      <c r="H23" s="59"/>
      <c r="I23" s="69"/>
      <c r="J23" s="60">
        <f>+(L23-K23)</f>
        <v>1.0416666666666741E-2</v>
      </c>
      <c r="K23" s="61">
        <v>0.66666666666666663</v>
      </c>
      <c r="L23" s="61">
        <v>0.67708333333333337</v>
      </c>
    </row>
    <row r="24" spans="1:12" x14ac:dyDescent="0.25">
      <c r="A24" s="218"/>
      <c r="B24" s="213"/>
      <c r="C24" s="213"/>
      <c r="D24" s="231">
        <v>4703</v>
      </c>
      <c r="E24" s="214"/>
      <c r="F24" s="52">
        <f>+G24+F17</f>
        <v>0.37499999999999967</v>
      </c>
      <c r="G24" s="54">
        <f>H22+H24</f>
        <v>0.12499999999999989</v>
      </c>
      <c r="H24" s="54">
        <f>+(L24-K24)</f>
        <v>8.3333333333333259E-2</v>
      </c>
      <c r="I24" s="14" t="s">
        <v>20</v>
      </c>
      <c r="J24" s="68"/>
      <c r="K24" s="61">
        <v>0.67708333333333337</v>
      </c>
      <c r="L24" s="61">
        <v>0.76041666666666663</v>
      </c>
    </row>
    <row r="25" spans="1:12" x14ac:dyDescent="0.25">
      <c r="A25" s="218"/>
      <c r="B25" s="213" t="str">
        <f>B18</f>
        <v>ARMAS NARANJO TAMARA YADIRA</v>
      </c>
      <c r="C25" s="213" t="str">
        <f>C18</f>
        <v>PROCESO ADMINISTRATIVO</v>
      </c>
      <c r="D25" s="231">
        <v>4542</v>
      </c>
      <c r="E25" s="195">
        <f>+E18+7</f>
        <v>44997</v>
      </c>
      <c r="F25" s="52"/>
      <c r="G25" s="53"/>
      <c r="H25" s="54">
        <f>+(L25-K25)</f>
        <v>4.1666666666666685E-2</v>
      </c>
      <c r="I25" s="14" t="s">
        <v>24</v>
      </c>
      <c r="J25" s="55"/>
      <c r="K25" s="61">
        <v>0.33333333333333331</v>
      </c>
      <c r="L25" s="61">
        <v>0.375</v>
      </c>
    </row>
    <row r="26" spans="1:12" x14ac:dyDescent="0.25">
      <c r="A26" s="218"/>
      <c r="B26" s="219"/>
      <c r="C26" s="213"/>
      <c r="D26" s="231">
        <v>4542</v>
      </c>
      <c r="E26" s="197"/>
      <c r="F26" s="52">
        <f>+G26+F18</f>
        <v>0.375</v>
      </c>
      <c r="G26" s="53">
        <f>H25+H26</f>
        <v>0.125</v>
      </c>
      <c r="H26" s="54">
        <f>+(L26-K26)</f>
        <v>8.3333333333333315E-2</v>
      </c>
      <c r="I26" s="14" t="s">
        <v>20</v>
      </c>
      <c r="J26" s="55"/>
      <c r="K26" s="61">
        <v>0.375</v>
      </c>
      <c r="L26" s="61">
        <v>0.45833333333333331</v>
      </c>
    </row>
    <row r="27" spans="1:12" x14ac:dyDescent="0.25">
      <c r="A27" s="218"/>
      <c r="B27" s="188"/>
      <c r="C27" s="182"/>
      <c r="D27" s="55"/>
      <c r="E27" s="183"/>
      <c r="F27" s="57"/>
      <c r="G27" s="58"/>
      <c r="H27" s="59"/>
      <c r="I27" s="69"/>
      <c r="J27" s="60">
        <f>+(L27-K27)</f>
        <v>1.0416666666666685E-2</v>
      </c>
      <c r="K27" s="61">
        <v>0.45833333333333331</v>
      </c>
      <c r="L27" s="61">
        <v>0.46875</v>
      </c>
    </row>
    <row r="28" spans="1:12" x14ac:dyDescent="0.25">
      <c r="A28" s="218"/>
      <c r="B28" s="213" t="str">
        <f>B20</f>
        <v>AGUILAR RODRIGUEZ WILLIAM FREDDY</v>
      </c>
      <c r="C28" s="213" t="str">
        <f>C20</f>
        <v>CONTEXTOS E INTERCULTURALIDAD</v>
      </c>
      <c r="D28" s="231">
        <v>4569</v>
      </c>
      <c r="E28" s="195">
        <f>+E25</f>
        <v>44997</v>
      </c>
      <c r="F28" s="52"/>
      <c r="G28" s="53"/>
      <c r="H28" s="54">
        <f>+(L28-K28)</f>
        <v>4.166666666666663E-2</v>
      </c>
      <c r="I28" s="14" t="s">
        <v>24</v>
      </c>
      <c r="J28" s="55"/>
      <c r="K28" s="61">
        <v>0.46875</v>
      </c>
      <c r="L28" s="61">
        <v>0.51041666666666663</v>
      </c>
    </row>
    <row r="29" spans="1:12" ht="17.25" customHeight="1" x14ac:dyDescent="0.25">
      <c r="A29" s="218"/>
      <c r="B29" s="213"/>
      <c r="C29" s="213"/>
      <c r="D29" s="231">
        <v>4569</v>
      </c>
      <c r="E29" s="197"/>
      <c r="F29" s="52">
        <f>+G29+F20</f>
        <v>0.25000000000000011</v>
      </c>
      <c r="G29" s="53">
        <f>+H28+H29</f>
        <v>8.333333333333337E-2</v>
      </c>
      <c r="H29" s="54">
        <f>+(L29-K29)</f>
        <v>4.1666666666666741E-2</v>
      </c>
      <c r="I29" s="14" t="s">
        <v>20</v>
      </c>
      <c r="J29" s="55"/>
      <c r="K29" s="61">
        <v>0.51041666666666663</v>
      </c>
      <c r="L29" s="61">
        <v>0.55208333333333337</v>
      </c>
    </row>
    <row r="30" spans="1:12" x14ac:dyDescent="0.25">
      <c r="A30" s="62"/>
      <c r="B30" s="16"/>
      <c r="C30" s="16"/>
      <c r="D30" s="65"/>
      <c r="E30" s="63"/>
      <c r="F30" s="64"/>
      <c r="G30" s="16"/>
      <c r="H30" s="16"/>
      <c r="I30" s="16"/>
      <c r="J30" s="65"/>
      <c r="K30" s="66"/>
      <c r="L30" s="67"/>
    </row>
    <row r="31" spans="1:12" x14ac:dyDescent="0.25">
      <c r="A31" s="218" t="s">
        <v>30</v>
      </c>
      <c r="B31" s="213" t="str">
        <f>B22</f>
        <v xml:space="preserve">GODOY GARZON  EDWIN RODRIGO </v>
      </c>
      <c r="C31" s="213" t="str">
        <f>C22</f>
        <v>LEGISLACIÓN MERCANTIL Y SOCIETARIA</v>
      </c>
      <c r="D31" s="231">
        <v>4703</v>
      </c>
      <c r="E31" s="214">
        <f>E22+7</f>
        <v>45003</v>
      </c>
      <c r="F31" s="52"/>
      <c r="G31" s="14"/>
      <c r="H31" s="54">
        <f>+(L31-K31)</f>
        <v>4.166666666666663E-2</v>
      </c>
      <c r="I31" s="14" t="s">
        <v>20</v>
      </c>
      <c r="J31" s="68"/>
      <c r="K31" s="61">
        <v>0.625</v>
      </c>
      <c r="L31" s="61">
        <v>0.66666666666666663</v>
      </c>
    </row>
    <row r="32" spans="1:12" x14ac:dyDescent="0.25">
      <c r="A32" s="218"/>
      <c r="B32" s="213"/>
      <c r="C32" s="213"/>
      <c r="D32" s="231"/>
      <c r="E32" s="214"/>
      <c r="F32" s="57"/>
      <c r="G32" s="58"/>
      <c r="H32" s="59"/>
      <c r="I32" s="69"/>
      <c r="J32" s="60">
        <f>+(L32-K32)</f>
        <v>1.0416666666666741E-2</v>
      </c>
      <c r="K32" s="61">
        <v>0.66666666666666663</v>
      </c>
      <c r="L32" s="61">
        <v>0.67708333333333337</v>
      </c>
    </row>
    <row r="33" spans="1:12" x14ac:dyDescent="0.25">
      <c r="A33" s="218"/>
      <c r="B33" s="213"/>
      <c r="C33" s="213"/>
      <c r="D33" s="231">
        <v>4703</v>
      </c>
      <c r="E33" s="214"/>
      <c r="F33" s="52">
        <f>+G33+F24</f>
        <v>0.49999999999999956</v>
      </c>
      <c r="G33" s="54">
        <f>H31+H33</f>
        <v>0.12499999999999989</v>
      </c>
      <c r="H33" s="54">
        <f>+(L33-K33)</f>
        <v>8.3333333333333259E-2</v>
      </c>
      <c r="I33" s="14" t="s">
        <v>20</v>
      </c>
      <c r="J33" s="68"/>
      <c r="K33" s="61">
        <v>0.67708333333333337</v>
      </c>
      <c r="L33" s="61">
        <v>0.76041666666666663</v>
      </c>
    </row>
    <row r="34" spans="1:12" ht="48" x14ac:dyDescent="0.25">
      <c r="A34" s="218"/>
      <c r="B34" s="182" t="str">
        <f>B25</f>
        <v>ARMAS NARANJO TAMARA YADIRA</v>
      </c>
      <c r="C34" s="182" t="str">
        <f>C25</f>
        <v>PROCESO ADMINISTRATIVO</v>
      </c>
      <c r="D34" s="231">
        <v>4542</v>
      </c>
      <c r="E34" s="183">
        <f>E25+7</f>
        <v>45004</v>
      </c>
      <c r="F34" s="52">
        <f>+G34+F26</f>
        <v>0.5</v>
      </c>
      <c r="G34" s="53">
        <f>H34</f>
        <v>0.125</v>
      </c>
      <c r="H34" s="54">
        <f>+(L34-K34)</f>
        <v>0.125</v>
      </c>
      <c r="I34" s="14" t="s">
        <v>20</v>
      </c>
      <c r="J34" s="55"/>
      <c r="K34" s="61">
        <v>0.33333333333333331</v>
      </c>
      <c r="L34" s="61">
        <v>0.45833333333333331</v>
      </c>
    </row>
    <row r="35" spans="1:12" x14ac:dyDescent="0.25">
      <c r="A35" s="218"/>
      <c r="B35" s="182"/>
      <c r="C35" s="182"/>
      <c r="D35" s="55"/>
      <c r="E35" s="183"/>
      <c r="F35" s="57"/>
      <c r="G35" s="58"/>
      <c r="H35" s="59"/>
      <c r="I35" s="69"/>
      <c r="J35" s="60">
        <f>+(L35-K35)</f>
        <v>1.0416666666666685E-2</v>
      </c>
      <c r="K35" s="61">
        <v>0.45833333333333331</v>
      </c>
      <c r="L35" s="61">
        <v>0.46875</v>
      </c>
    </row>
    <row r="36" spans="1:12" ht="48" x14ac:dyDescent="0.25">
      <c r="A36" s="218"/>
      <c r="B36" s="182" t="str">
        <f>B28</f>
        <v>AGUILAR RODRIGUEZ WILLIAM FREDDY</v>
      </c>
      <c r="C36" s="182" t="str">
        <f>C28</f>
        <v>CONTEXTOS E INTERCULTURALIDAD</v>
      </c>
      <c r="D36" s="231">
        <v>4569</v>
      </c>
      <c r="E36" s="183">
        <f>+E34</f>
        <v>45004</v>
      </c>
      <c r="F36" s="52">
        <f>+G36+F29</f>
        <v>0.33333333333333348</v>
      </c>
      <c r="G36" s="53">
        <f>H36</f>
        <v>8.333333333333337E-2</v>
      </c>
      <c r="H36" s="54">
        <f>+(L36-K36)</f>
        <v>8.333333333333337E-2</v>
      </c>
      <c r="I36" s="14" t="s">
        <v>20</v>
      </c>
      <c r="J36" s="55"/>
      <c r="K36" s="61">
        <v>0.46875</v>
      </c>
      <c r="L36" s="61">
        <v>0.55208333333333337</v>
      </c>
    </row>
    <row r="37" spans="1:12" x14ac:dyDescent="0.25">
      <c r="A37" s="62"/>
      <c r="B37" s="16"/>
      <c r="C37" s="16"/>
      <c r="D37" s="65"/>
      <c r="E37" s="63"/>
      <c r="F37" s="64"/>
      <c r="G37" s="16"/>
      <c r="H37" s="16"/>
      <c r="I37" s="16"/>
      <c r="J37" s="65"/>
      <c r="K37" s="66"/>
      <c r="L37" s="67"/>
    </row>
    <row r="38" spans="1:12" x14ac:dyDescent="0.25">
      <c r="A38" s="213">
        <v>5</v>
      </c>
      <c r="B38" s="213" t="str">
        <f>B31</f>
        <v xml:space="preserve">GODOY GARZON  EDWIN RODRIGO </v>
      </c>
      <c r="C38" s="213" t="str">
        <f>C31</f>
        <v>LEGISLACIÓN MERCANTIL Y SOCIETARIA</v>
      </c>
      <c r="D38" s="231">
        <v>4703</v>
      </c>
      <c r="E38" s="214">
        <f>E31+7</f>
        <v>45010</v>
      </c>
      <c r="F38" s="52"/>
      <c r="G38" s="14"/>
      <c r="H38" s="54">
        <f>+(L38-K38)</f>
        <v>4.166666666666663E-2</v>
      </c>
      <c r="I38" s="14" t="s">
        <v>20</v>
      </c>
      <c r="J38" s="68"/>
      <c r="K38" s="61">
        <v>0.625</v>
      </c>
      <c r="L38" s="61">
        <v>0.66666666666666663</v>
      </c>
    </row>
    <row r="39" spans="1:12" x14ac:dyDescent="0.25">
      <c r="A39" s="213"/>
      <c r="B39" s="213"/>
      <c r="C39" s="213"/>
      <c r="D39" s="231"/>
      <c r="E39" s="214"/>
      <c r="F39" s="57"/>
      <c r="G39" s="58"/>
      <c r="H39" s="59"/>
      <c r="I39" s="69"/>
      <c r="J39" s="60">
        <f>+(L39-K39)</f>
        <v>1.0416666666666741E-2</v>
      </c>
      <c r="K39" s="61">
        <v>0.66666666666666663</v>
      </c>
      <c r="L39" s="61">
        <v>0.67708333333333337</v>
      </c>
    </row>
    <row r="40" spans="1:12" x14ac:dyDescent="0.25">
      <c r="A40" s="213"/>
      <c r="B40" s="213"/>
      <c r="C40" s="213"/>
      <c r="D40" s="231">
        <v>4703</v>
      </c>
      <c r="E40" s="214"/>
      <c r="F40" s="52"/>
      <c r="G40" s="54"/>
      <c r="H40" s="54">
        <f>+(L40-K40)</f>
        <v>4.166666666666663E-2</v>
      </c>
      <c r="I40" s="14" t="s">
        <v>22</v>
      </c>
      <c r="J40" s="68"/>
      <c r="K40" s="61">
        <v>0.67708333333333337</v>
      </c>
      <c r="L40" s="61">
        <v>0.71875</v>
      </c>
    </row>
    <row r="41" spans="1:12" x14ac:dyDescent="0.25">
      <c r="A41" s="218"/>
      <c r="B41" s="213"/>
      <c r="C41" s="213"/>
      <c r="D41" s="231">
        <v>4703</v>
      </c>
      <c r="E41" s="214"/>
      <c r="F41" s="52">
        <f>+G41+F33</f>
        <v>0.62499999999999944</v>
      </c>
      <c r="G41" s="54">
        <f>H38+H41+H40</f>
        <v>0.12499999999999989</v>
      </c>
      <c r="H41" s="54">
        <f>+(L41-K41)</f>
        <v>4.166666666666663E-2</v>
      </c>
      <c r="I41" s="14" t="s">
        <v>20</v>
      </c>
      <c r="J41" s="68"/>
      <c r="K41" s="61">
        <v>0.71875</v>
      </c>
      <c r="L41" s="61">
        <v>0.76041666666666663</v>
      </c>
    </row>
    <row r="42" spans="1:12" x14ac:dyDescent="0.25">
      <c r="A42" s="218"/>
      <c r="B42" s="213" t="str">
        <f>B34</f>
        <v>ARMAS NARANJO TAMARA YADIRA</v>
      </c>
      <c r="C42" s="213" t="str">
        <f>C34</f>
        <v>PROCESO ADMINISTRATIVO</v>
      </c>
      <c r="D42" s="231">
        <v>4542</v>
      </c>
      <c r="E42" s="195">
        <f>E34+7</f>
        <v>45011</v>
      </c>
      <c r="F42" s="52"/>
      <c r="G42" s="12"/>
      <c r="H42" s="54">
        <f>+(L42-K42)</f>
        <v>4.1666666666666685E-2</v>
      </c>
      <c r="I42" s="14" t="s">
        <v>20</v>
      </c>
      <c r="J42" s="55"/>
      <c r="K42" s="61">
        <v>0.33333333333333331</v>
      </c>
      <c r="L42" s="61">
        <v>0.375</v>
      </c>
    </row>
    <row r="43" spans="1:12" x14ac:dyDescent="0.25">
      <c r="A43" s="218"/>
      <c r="B43" s="213"/>
      <c r="C43" s="213"/>
      <c r="D43" s="231">
        <v>4542</v>
      </c>
      <c r="E43" s="196"/>
      <c r="F43" s="52"/>
      <c r="G43" s="53"/>
      <c r="H43" s="54">
        <f>+(L43-K43)</f>
        <v>4.1666666666666685E-2</v>
      </c>
      <c r="I43" s="14" t="s">
        <v>22</v>
      </c>
      <c r="J43" s="55"/>
      <c r="K43" s="61">
        <v>0.375</v>
      </c>
      <c r="L43" s="61">
        <v>0.41666666666666669</v>
      </c>
    </row>
    <row r="44" spans="1:12" x14ac:dyDescent="0.25">
      <c r="A44" s="218"/>
      <c r="B44" s="219"/>
      <c r="C44" s="213"/>
      <c r="D44" s="231">
        <v>4542</v>
      </c>
      <c r="E44" s="197"/>
      <c r="F44" s="52">
        <f>+G44+F34</f>
        <v>0.625</v>
      </c>
      <c r="G44" s="53">
        <f>H43+H44+H42</f>
        <v>0.125</v>
      </c>
      <c r="H44" s="54">
        <f>+(L44-K44)</f>
        <v>4.166666666666663E-2</v>
      </c>
      <c r="I44" s="14" t="s">
        <v>20</v>
      </c>
      <c r="J44" s="55"/>
      <c r="K44" s="61">
        <v>0.41666666666666669</v>
      </c>
      <c r="L44" s="61">
        <v>0.45833333333333331</v>
      </c>
    </row>
    <row r="45" spans="1:12" ht="15" customHeight="1" x14ac:dyDescent="0.25">
      <c r="A45" s="218"/>
      <c r="B45" s="15"/>
      <c r="C45" s="182"/>
      <c r="D45" s="55"/>
      <c r="E45" s="183"/>
      <c r="F45" s="57"/>
      <c r="G45" s="58"/>
      <c r="H45" s="59"/>
      <c r="I45" s="69"/>
      <c r="J45" s="60">
        <f>+(L45-K45)</f>
        <v>1.0416666666666685E-2</v>
      </c>
      <c r="K45" s="61">
        <v>0.45833333333333331</v>
      </c>
      <c r="L45" s="61">
        <v>0.46875</v>
      </c>
    </row>
    <row r="46" spans="1:12" ht="24" customHeight="1" x14ac:dyDescent="0.25">
      <c r="A46" s="218"/>
      <c r="B46" s="192" t="str">
        <f>+B36</f>
        <v>AGUILAR RODRIGUEZ WILLIAM FREDDY</v>
      </c>
      <c r="C46" s="192" t="str">
        <f>C36</f>
        <v>CONTEXTOS E INTERCULTURALIDAD</v>
      </c>
      <c r="D46" s="231">
        <v>4569</v>
      </c>
      <c r="E46" s="195">
        <f>+E42</f>
        <v>45011</v>
      </c>
      <c r="F46" s="52"/>
      <c r="G46" s="53"/>
      <c r="H46" s="54">
        <f>+(L46-K46)</f>
        <v>4.166666666666663E-2</v>
      </c>
      <c r="I46" s="14" t="s">
        <v>20</v>
      </c>
      <c r="J46" s="55"/>
      <c r="K46" s="61">
        <v>0.46875</v>
      </c>
      <c r="L46" s="61">
        <v>0.51041666666666663</v>
      </c>
    </row>
    <row r="47" spans="1:12" ht="20.100000000000001" customHeight="1" x14ac:dyDescent="0.25">
      <c r="A47" s="218"/>
      <c r="B47" s="194"/>
      <c r="C47" s="194"/>
      <c r="D47" s="231">
        <v>4569</v>
      </c>
      <c r="E47" s="197"/>
      <c r="F47" s="52">
        <f>+G47+F36</f>
        <v>0.41666666666666685</v>
      </c>
      <c r="G47" s="53">
        <f>+H46+H47</f>
        <v>8.333333333333337E-2</v>
      </c>
      <c r="H47" s="54">
        <f>+(L47-K47)</f>
        <v>4.1666666666666741E-2</v>
      </c>
      <c r="I47" s="14" t="s">
        <v>22</v>
      </c>
      <c r="J47" s="55"/>
      <c r="K47" s="61">
        <v>0.51041666666666663</v>
      </c>
      <c r="L47" s="61">
        <v>0.55208333333333337</v>
      </c>
    </row>
    <row r="48" spans="1:12" x14ac:dyDescent="0.25">
      <c r="A48" s="62"/>
      <c r="B48" s="16"/>
      <c r="C48" s="16"/>
      <c r="D48" s="65"/>
      <c r="E48" s="63"/>
      <c r="F48" s="64"/>
      <c r="G48" s="16"/>
      <c r="H48" s="16"/>
      <c r="I48" s="16"/>
      <c r="J48" s="65"/>
      <c r="K48" s="66"/>
      <c r="L48" s="67"/>
    </row>
    <row r="49" spans="1:12" x14ac:dyDescent="0.25">
      <c r="A49" s="218" t="s">
        <v>29</v>
      </c>
      <c r="B49" s="213" t="str">
        <f>B38</f>
        <v xml:space="preserve">GODOY GARZON  EDWIN RODRIGO </v>
      </c>
      <c r="C49" s="213" t="str">
        <f>C38</f>
        <v>LEGISLACIÓN MERCANTIL Y SOCIETARIA</v>
      </c>
      <c r="D49" s="231">
        <v>4703</v>
      </c>
      <c r="E49" s="214">
        <f>E38+7</f>
        <v>45017</v>
      </c>
      <c r="F49" s="52"/>
      <c r="G49" s="14"/>
      <c r="H49" s="54">
        <f>+(L49-K49)</f>
        <v>4.166666666666663E-2</v>
      </c>
      <c r="I49" s="14" t="s">
        <v>20</v>
      </c>
      <c r="J49" s="68"/>
      <c r="K49" s="61">
        <v>0.625</v>
      </c>
      <c r="L49" s="61">
        <v>0.66666666666666663</v>
      </c>
    </row>
    <row r="50" spans="1:12" x14ac:dyDescent="0.25">
      <c r="A50" s="218"/>
      <c r="B50" s="213"/>
      <c r="C50" s="213"/>
      <c r="D50" s="231">
        <v>4703</v>
      </c>
      <c r="E50" s="214"/>
      <c r="F50" s="57"/>
      <c r="G50" s="58"/>
      <c r="H50" s="59"/>
      <c r="I50" s="69"/>
      <c r="J50" s="60">
        <f>+(L50-K50)</f>
        <v>1.0416666666666741E-2</v>
      </c>
      <c r="K50" s="61">
        <v>0.66666666666666663</v>
      </c>
      <c r="L50" s="61">
        <v>0.67708333333333337</v>
      </c>
    </row>
    <row r="51" spans="1:12" x14ac:dyDescent="0.25">
      <c r="A51" s="218"/>
      <c r="B51" s="213"/>
      <c r="C51" s="213"/>
      <c r="D51" s="231">
        <v>4703</v>
      </c>
      <c r="E51" s="214"/>
      <c r="F51" s="52">
        <f>+G51+F41</f>
        <v>0.74999999999999933</v>
      </c>
      <c r="G51" s="54">
        <f>H49+H51</f>
        <v>0.12499999999999989</v>
      </c>
      <c r="H51" s="54">
        <f>+(L51-K51)</f>
        <v>8.3333333333333259E-2</v>
      </c>
      <c r="I51" s="14" t="s">
        <v>20</v>
      </c>
      <c r="J51" s="68"/>
      <c r="K51" s="61">
        <v>0.67708333333333337</v>
      </c>
      <c r="L51" s="61">
        <v>0.76041666666666663</v>
      </c>
    </row>
    <row r="52" spans="1:12" ht="48" x14ac:dyDescent="0.25">
      <c r="A52" s="218"/>
      <c r="B52" s="182" t="str">
        <f>B42</f>
        <v>ARMAS NARANJO TAMARA YADIRA</v>
      </c>
      <c r="C52" s="182" t="str">
        <f>C42</f>
        <v>PROCESO ADMINISTRATIVO</v>
      </c>
      <c r="D52" s="231">
        <v>4542</v>
      </c>
      <c r="E52" s="183">
        <f>E42+7</f>
        <v>45018</v>
      </c>
      <c r="F52" s="52">
        <f>+G52+F44</f>
        <v>0.75</v>
      </c>
      <c r="G52" s="53">
        <f>+H52</f>
        <v>0.125</v>
      </c>
      <c r="H52" s="54">
        <f>+(L52-K52)</f>
        <v>0.125</v>
      </c>
      <c r="I52" s="14" t="s">
        <v>20</v>
      </c>
      <c r="J52" s="55"/>
      <c r="K52" s="61">
        <v>0.33333333333333331</v>
      </c>
      <c r="L52" s="61">
        <v>0.45833333333333331</v>
      </c>
    </row>
    <row r="53" spans="1:12" x14ac:dyDescent="0.25">
      <c r="A53" s="218"/>
      <c r="B53" s="182"/>
      <c r="C53" s="182"/>
      <c r="D53" s="55"/>
      <c r="E53" s="183"/>
      <c r="F53" s="57"/>
      <c r="G53" s="58"/>
      <c r="H53" s="59"/>
      <c r="I53" s="69"/>
      <c r="J53" s="60">
        <f>+(L53-K53)</f>
        <v>1.0416666666666685E-2</v>
      </c>
      <c r="K53" s="61">
        <v>0.45833333333333331</v>
      </c>
      <c r="L53" s="61">
        <v>0.46875</v>
      </c>
    </row>
    <row r="54" spans="1:12" ht="30" customHeight="1" x14ac:dyDescent="0.25">
      <c r="A54" s="218"/>
      <c r="B54" s="182" t="str">
        <f>+B46</f>
        <v>AGUILAR RODRIGUEZ WILLIAM FREDDY</v>
      </c>
      <c r="C54" s="182" t="str">
        <f>C46</f>
        <v>CONTEXTOS E INTERCULTURALIDAD</v>
      </c>
      <c r="D54" s="231">
        <v>4569</v>
      </c>
      <c r="E54" s="183">
        <f>+E52</f>
        <v>45018</v>
      </c>
      <c r="F54" s="52">
        <f>+G54+F47</f>
        <v>0.50000000000000022</v>
      </c>
      <c r="G54" s="53">
        <f>+H54</f>
        <v>8.333333333333337E-2</v>
      </c>
      <c r="H54" s="54">
        <f>+(L54-K54)</f>
        <v>8.333333333333337E-2</v>
      </c>
      <c r="I54" s="14" t="s">
        <v>20</v>
      </c>
      <c r="J54" s="55"/>
      <c r="K54" s="61">
        <v>0.46875</v>
      </c>
      <c r="L54" s="61">
        <v>0.55208333333333337</v>
      </c>
    </row>
    <row r="55" spans="1:12" ht="15.75" thickBot="1" x14ac:dyDescent="0.3">
      <c r="A55" s="62"/>
      <c r="B55" s="16"/>
      <c r="C55" s="16"/>
      <c r="D55" s="65"/>
      <c r="E55" s="63"/>
      <c r="F55" s="64"/>
      <c r="G55" s="16"/>
      <c r="H55" s="16"/>
      <c r="I55" s="16"/>
      <c r="J55" s="65"/>
      <c r="K55" s="66"/>
      <c r="L55" s="67"/>
    </row>
    <row r="56" spans="1:12" ht="19.5" customHeight="1" thickBot="1" x14ac:dyDescent="0.3">
      <c r="A56" s="70" t="s">
        <v>56</v>
      </c>
      <c r="B56" s="71"/>
      <c r="C56" s="72"/>
      <c r="D56" s="72"/>
      <c r="E56" s="72"/>
      <c r="F56" s="73"/>
      <c r="G56" s="71"/>
      <c r="H56" s="71"/>
      <c r="I56" s="71"/>
      <c r="J56" s="74"/>
      <c r="K56" s="75"/>
      <c r="L56" s="76"/>
    </row>
    <row r="57" spans="1:12" x14ac:dyDescent="0.25">
      <c r="A57" s="77"/>
      <c r="B57" s="16"/>
      <c r="C57" s="16"/>
      <c r="D57" s="65"/>
      <c r="E57" s="63"/>
      <c r="F57" s="64"/>
      <c r="G57" s="16"/>
      <c r="H57" s="16"/>
      <c r="I57" s="16"/>
      <c r="J57" s="65"/>
      <c r="K57" s="66"/>
      <c r="L57" s="66"/>
    </row>
    <row r="58" spans="1:12" x14ac:dyDescent="0.25">
      <c r="A58" s="213">
        <v>7</v>
      </c>
      <c r="B58" s="213" t="str">
        <f>B49</f>
        <v xml:space="preserve">GODOY GARZON  EDWIN RODRIGO </v>
      </c>
      <c r="C58" s="192" t="str">
        <f>C49</f>
        <v>LEGISLACIÓN MERCANTIL Y SOCIETARIA</v>
      </c>
      <c r="D58" s="231">
        <v>4703</v>
      </c>
      <c r="E58" s="195">
        <v>45031</v>
      </c>
      <c r="F58" s="52"/>
      <c r="G58" s="54"/>
      <c r="H58" s="54">
        <f>+(L58-K58)</f>
        <v>4.166666666666663E-2</v>
      </c>
      <c r="I58" s="14" t="s">
        <v>20</v>
      </c>
      <c r="J58" s="68"/>
      <c r="K58" s="61">
        <v>0.625</v>
      </c>
      <c r="L58" s="61">
        <v>0.66666666666666663</v>
      </c>
    </row>
    <row r="59" spans="1:12" x14ac:dyDescent="0.25">
      <c r="A59" s="213"/>
      <c r="B59" s="213"/>
      <c r="C59" s="193"/>
      <c r="D59" s="231"/>
      <c r="E59" s="196"/>
      <c r="F59" s="57"/>
      <c r="G59" s="78"/>
      <c r="H59" s="78"/>
      <c r="I59" s="69"/>
      <c r="J59" s="60">
        <f>+(L59-K59)</f>
        <v>1.0416666666666741E-2</v>
      </c>
      <c r="K59" s="61">
        <v>0.66666666666666663</v>
      </c>
      <c r="L59" s="61">
        <v>0.67708333333333337</v>
      </c>
    </row>
    <row r="60" spans="1:12" x14ac:dyDescent="0.25">
      <c r="A60" s="213"/>
      <c r="B60" s="213"/>
      <c r="C60" s="193"/>
      <c r="D60" s="231">
        <v>4703</v>
      </c>
      <c r="E60" s="196"/>
      <c r="F60" s="52"/>
      <c r="G60" s="54"/>
      <c r="H60" s="54">
        <f>+(L60-K60)</f>
        <v>4.166666666666663E-2</v>
      </c>
      <c r="I60" s="14" t="s">
        <v>42</v>
      </c>
      <c r="J60" s="68"/>
      <c r="K60" s="61">
        <v>0.67708333333333337</v>
      </c>
      <c r="L60" s="61">
        <v>0.71875</v>
      </c>
    </row>
    <row r="61" spans="1:12" x14ac:dyDescent="0.25">
      <c r="A61" s="213"/>
      <c r="B61" s="213"/>
      <c r="C61" s="194"/>
      <c r="D61" s="231">
        <v>4703</v>
      </c>
      <c r="E61" s="197"/>
      <c r="F61" s="52">
        <f>+G61+F51</f>
        <v>0.87499999999999922</v>
      </c>
      <c r="G61" s="54">
        <f>+H61+H60+H58</f>
        <v>0.12499999999999989</v>
      </c>
      <c r="H61" s="54">
        <f>+(L61-K61)</f>
        <v>4.166666666666663E-2</v>
      </c>
      <c r="I61" s="14" t="s">
        <v>20</v>
      </c>
      <c r="J61" s="68"/>
      <c r="K61" s="61">
        <v>0.71875</v>
      </c>
      <c r="L61" s="61">
        <v>0.76041666666666663</v>
      </c>
    </row>
    <row r="62" spans="1:12" ht="27.95" customHeight="1" x14ac:dyDescent="0.25">
      <c r="A62" s="213"/>
      <c r="B62" s="213" t="str">
        <f>B52</f>
        <v>ARMAS NARANJO TAMARA YADIRA</v>
      </c>
      <c r="C62" s="213" t="str">
        <f>C52</f>
        <v>PROCESO ADMINISTRATIVO</v>
      </c>
      <c r="D62" s="231">
        <v>4542</v>
      </c>
      <c r="E62" s="195">
        <f>+E58+1</f>
        <v>45032</v>
      </c>
      <c r="F62" s="52"/>
      <c r="G62" s="53"/>
      <c r="H62" s="54">
        <f>+(L62-K62)</f>
        <v>4.1666666666666685E-2</v>
      </c>
      <c r="I62" s="14" t="s">
        <v>20</v>
      </c>
      <c r="J62" s="55"/>
      <c r="K62" s="61">
        <v>0.33333333333333331</v>
      </c>
      <c r="L62" s="61">
        <v>0.375</v>
      </c>
    </row>
    <row r="63" spans="1:12" ht="27.95" customHeight="1" x14ac:dyDescent="0.25">
      <c r="A63" s="213"/>
      <c r="B63" s="213"/>
      <c r="C63" s="213"/>
      <c r="D63" s="231">
        <v>4542</v>
      </c>
      <c r="E63" s="196"/>
      <c r="F63" s="52"/>
      <c r="G63" s="53"/>
      <c r="H63" s="54">
        <f>+(L63-K63)</f>
        <v>4.1666666666666685E-2</v>
      </c>
      <c r="I63" s="14" t="s">
        <v>42</v>
      </c>
      <c r="J63" s="55"/>
      <c r="K63" s="61">
        <v>0.375</v>
      </c>
      <c r="L63" s="61">
        <v>0.41666666666666669</v>
      </c>
    </row>
    <row r="64" spans="1:12" x14ac:dyDescent="0.25">
      <c r="A64" s="213"/>
      <c r="B64" s="213"/>
      <c r="C64" s="213"/>
      <c r="D64" s="231">
        <v>4542</v>
      </c>
      <c r="E64" s="197"/>
      <c r="F64" s="52">
        <f>+G64+F52</f>
        <v>0.875</v>
      </c>
      <c r="G64" s="53">
        <f>+H62+H63+H64</f>
        <v>0.125</v>
      </c>
      <c r="H64" s="54">
        <f>+(L64-K64)</f>
        <v>4.166666666666663E-2</v>
      </c>
      <c r="I64" s="14" t="s">
        <v>20</v>
      </c>
      <c r="J64" s="55"/>
      <c r="K64" s="61">
        <v>0.41666666666666669</v>
      </c>
      <c r="L64" s="61">
        <v>0.45833333333333331</v>
      </c>
    </row>
    <row r="65" spans="1:12" x14ac:dyDescent="0.25">
      <c r="A65" s="213"/>
      <c r="B65" s="182"/>
      <c r="C65" s="182"/>
      <c r="D65" s="55"/>
      <c r="E65" s="79"/>
      <c r="F65" s="57"/>
      <c r="G65" s="58"/>
      <c r="H65" s="59"/>
      <c r="I65" s="69"/>
      <c r="J65" s="60">
        <f>+(L65-K65)</f>
        <v>1.0416666666666685E-2</v>
      </c>
      <c r="K65" s="61">
        <v>0.45833333333333331</v>
      </c>
      <c r="L65" s="61">
        <v>0.46875</v>
      </c>
    </row>
    <row r="66" spans="1:12" x14ac:dyDescent="0.25">
      <c r="A66" s="213"/>
      <c r="B66" s="213" t="str">
        <f>+B54</f>
        <v>AGUILAR RODRIGUEZ WILLIAM FREDDY</v>
      </c>
      <c r="C66" s="213" t="str">
        <f>C54</f>
        <v>CONTEXTOS E INTERCULTURALIDAD</v>
      </c>
      <c r="D66" s="231">
        <v>4569</v>
      </c>
      <c r="E66" s="195">
        <f>+E62</f>
        <v>45032</v>
      </c>
      <c r="F66" s="52"/>
      <c r="G66" s="12"/>
      <c r="H66" s="54">
        <f>+(L66-K66)</f>
        <v>4.166666666666663E-2</v>
      </c>
      <c r="I66" s="14" t="s">
        <v>20</v>
      </c>
      <c r="J66" s="55"/>
      <c r="K66" s="61">
        <v>0.46875</v>
      </c>
      <c r="L66" s="61">
        <v>0.51041666666666663</v>
      </c>
    </row>
    <row r="67" spans="1:12" ht="27.95" customHeight="1" x14ac:dyDescent="0.25">
      <c r="A67" s="213"/>
      <c r="B67" s="213"/>
      <c r="C67" s="213"/>
      <c r="D67" s="231">
        <v>4569</v>
      </c>
      <c r="E67" s="197"/>
      <c r="F67" s="52">
        <f>+G67+F54</f>
        <v>0.58333333333333359</v>
      </c>
      <c r="G67" s="53">
        <f>+H66+H67</f>
        <v>8.333333333333337E-2</v>
      </c>
      <c r="H67" s="54">
        <f>+(L67-K67)</f>
        <v>4.1666666666666741E-2</v>
      </c>
      <c r="I67" s="14" t="s">
        <v>42</v>
      </c>
      <c r="J67" s="55"/>
      <c r="K67" s="61">
        <v>0.51041666666666663</v>
      </c>
      <c r="L67" s="61">
        <v>0.55208333333333337</v>
      </c>
    </row>
    <row r="68" spans="1:12" x14ac:dyDescent="0.25">
      <c r="A68" s="62"/>
      <c r="B68" s="16"/>
      <c r="C68" s="16"/>
      <c r="D68" s="65"/>
      <c r="E68" s="63"/>
      <c r="F68" s="64"/>
      <c r="G68" s="16"/>
      <c r="H68" s="16"/>
      <c r="I68" s="16"/>
      <c r="J68" s="65"/>
      <c r="K68" s="66"/>
      <c r="L68" s="67"/>
    </row>
    <row r="69" spans="1:12" x14ac:dyDescent="0.25">
      <c r="A69" s="213">
        <v>8</v>
      </c>
      <c r="B69" s="213" t="str">
        <f>B58</f>
        <v xml:space="preserve">GODOY GARZON  EDWIN RODRIGO </v>
      </c>
      <c r="C69" s="213" t="str">
        <f>+C15</f>
        <v>LEGISLACIÓN MERCANTIL Y SOCIETARIA</v>
      </c>
      <c r="D69" s="231">
        <v>4703</v>
      </c>
      <c r="E69" s="214">
        <f>+E58+7</f>
        <v>45038</v>
      </c>
      <c r="F69" s="52"/>
      <c r="G69" s="14"/>
      <c r="H69" s="54">
        <f>+(L69-K69)</f>
        <v>4.166666666666663E-2</v>
      </c>
      <c r="I69" s="14" t="s">
        <v>20</v>
      </c>
      <c r="J69" s="68"/>
      <c r="K69" s="61">
        <v>0.625</v>
      </c>
      <c r="L69" s="61">
        <v>0.66666666666666663</v>
      </c>
    </row>
    <row r="70" spans="1:12" ht="15.75" x14ac:dyDescent="0.25">
      <c r="A70" s="213"/>
      <c r="B70" s="213"/>
      <c r="C70" s="213"/>
      <c r="D70" s="231"/>
      <c r="E70" s="214"/>
      <c r="F70" s="80"/>
      <c r="G70" s="81"/>
      <c r="H70" s="82"/>
      <c r="I70" s="81"/>
      <c r="J70" s="60">
        <f>+(L70-K70)</f>
        <v>1.0416666666666741E-2</v>
      </c>
      <c r="K70" s="61">
        <v>0.66666666666666663</v>
      </c>
      <c r="L70" s="61">
        <v>0.67708333333333337</v>
      </c>
    </row>
    <row r="71" spans="1:12" x14ac:dyDescent="0.25">
      <c r="A71" s="213"/>
      <c r="B71" s="213"/>
      <c r="C71" s="213"/>
      <c r="D71" s="231">
        <v>4703</v>
      </c>
      <c r="E71" s="214"/>
      <c r="F71" s="52"/>
      <c r="G71" s="54"/>
      <c r="H71" s="54">
        <f>+(L71-K71)</f>
        <v>4.166666666666663E-2</v>
      </c>
      <c r="I71" s="14" t="s">
        <v>20</v>
      </c>
      <c r="J71" s="68"/>
      <c r="K71" s="61">
        <v>0.67708333333333337</v>
      </c>
      <c r="L71" s="61">
        <v>0.71875</v>
      </c>
    </row>
    <row r="72" spans="1:12" ht="27" customHeight="1" x14ac:dyDescent="0.25">
      <c r="A72" s="213"/>
      <c r="B72" s="213"/>
      <c r="C72" s="213"/>
      <c r="D72" s="231">
        <v>4703</v>
      </c>
      <c r="E72" s="214"/>
      <c r="F72" s="52">
        <f>+G72+F61</f>
        <v>0.99999999999999911</v>
      </c>
      <c r="G72" s="54">
        <f>+H72+H71+H69</f>
        <v>0.12499999999999989</v>
      </c>
      <c r="H72" s="54">
        <f>+(L72-K72)</f>
        <v>4.166666666666663E-2</v>
      </c>
      <c r="I72" s="14" t="s">
        <v>18</v>
      </c>
      <c r="J72" s="68"/>
      <c r="K72" s="61">
        <v>0.71875</v>
      </c>
      <c r="L72" s="61">
        <v>0.76041666666666663</v>
      </c>
    </row>
    <row r="73" spans="1:12" ht="15" customHeight="1" x14ac:dyDescent="0.25">
      <c r="A73" s="213"/>
      <c r="B73" s="192" t="str">
        <f>B52</f>
        <v>ARMAS NARANJO TAMARA YADIRA</v>
      </c>
      <c r="C73" s="192" t="str">
        <f>C62</f>
        <v>PROCESO ADMINISTRATIVO</v>
      </c>
      <c r="D73" s="231">
        <v>4542</v>
      </c>
      <c r="E73" s="195">
        <f>+E69+1</f>
        <v>45039</v>
      </c>
      <c r="F73" s="52"/>
      <c r="G73" s="53"/>
      <c r="H73" s="54">
        <f>+(L73-K73)</f>
        <v>4.1666666666666685E-2</v>
      </c>
      <c r="I73" s="14" t="s">
        <v>20</v>
      </c>
      <c r="J73" s="55"/>
      <c r="K73" s="61">
        <v>0.33333333333333331</v>
      </c>
      <c r="L73" s="61">
        <v>0.375</v>
      </c>
    </row>
    <row r="74" spans="1:12" x14ac:dyDescent="0.25">
      <c r="A74" s="213"/>
      <c r="B74" s="193"/>
      <c r="C74" s="193"/>
      <c r="D74" s="231">
        <v>4542</v>
      </c>
      <c r="E74" s="196"/>
      <c r="F74" s="52"/>
      <c r="G74" s="53"/>
      <c r="H74" s="54">
        <f>+L74-K74</f>
        <v>4.1666666666666685E-2</v>
      </c>
      <c r="I74" s="14" t="s">
        <v>20</v>
      </c>
      <c r="J74" s="55"/>
      <c r="K74" s="61">
        <v>0.375</v>
      </c>
      <c r="L74" s="61">
        <v>0.41666666666666669</v>
      </c>
    </row>
    <row r="75" spans="1:12" x14ac:dyDescent="0.25">
      <c r="A75" s="213"/>
      <c r="B75" s="194"/>
      <c r="C75" s="194"/>
      <c r="D75" s="231">
        <v>4542</v>
      </c>
      <c r="E75" s="197"/>
      <c r="F75" s="52">
        <f>+G75+F64</f>
        <v>1</v>
      </c>
      <c r="G75" s="53">
        <f>+H73+H74+H75</f>
        <v>0.125</v>
      </c>
      <c r="H75" s="54">
        <f>+L75-K75</f>
        <v>4.166666666666663E-2</v>
      </c>
      <c r="I75" s="14" t="s">
        <v>18</v>
      </c>
      <c r="J75" s="55"/>
      <c r="K75" s="61">
        <v>0.41666666666666669</v>
      </c>
      <c r="L75" s="61">
        <v>0.45833333333333331</v>
      </c>
    </row>
    <row r="76" spans="1:12" x14ac:dyDescent="0.25">
      <c r="A76" s="213"/>
      <c r="B76" s="182"/>
      <c r="C76" s="182"/>
      <c r="D76" s="55"/>
      <c r="E76" s="79"/>
      <c r="F76" s="57"/>
      <c r="G76" s="58"/>
      <c r="H76" s="69"/>
      <c r="I76" s="83"/>
      <c r="J76" s="60">
        <f>+(L76-K76)</f>
        <v>1.0416666666666685E-2</v>
      </c>
      <c r="K76" s="61">
        <v>0.45833333333333331</v>
      </c>
      <c r="L76" s="61">
        <v>0.46875</v>
      </c>
    </row>
    <row r="77" spans="1:12" x14ac:dyDescent="0.25">
      <c r="A77" s="213"/>
      <c r="B77" s="192" t="str">
        <f>B66</f>
        <v>AGUILAR RODRIGUEZ WILLIAM FREDDY</v>
      </c>
      <c r="C77" s="192" t="str">
        <f>C66</f>
        <v>CONTEXTOS E INTERCULTURALIDAD</v>
      </c>
      <c r="D77" s="231">
        <v>4569</v>
      </c>
      <c r="E77" s="195">
        <f>+E73</f>
        <v>45039</v>
      </c>
      <c r="F77" s="52"/>
      <c r="G77" s="53"/>
      <c r="H77" s="54">
        <f>+(L77-K77)</f>
        <v>8.333333333333337E-2</v>
      </c>
      <c r="I77" s="14" t="s">
        <v>20</v>
      </c>
      <c r="J77" s="55"/>
      <c r="K77" s="61">
        <v>0.46875</v>
      </c>
      <c r="L77" s="61">
        <v>0.55208333333333337</v>
      </c>
    </row>
    <row r="78" spans="1:12" ht="21.95" customHeight="1" x14ac:dyDescent="0.25">
      <c r="A78" s="213"/>
      <c r="B78" s="194"/>
      <c r="C78" s="194"/>
      <c r="D78" s="231">
        <v>4569</v>
      </c>
      <c r="E78" s="197"/>
      <c r="F78" s="52">
        <f>+G78+F67</f>
        <v>0.66666666666666696</v>
      </c>
      <c r="G78" s="53">
        <f>+H78</f>
        <v>8.333333333333337E-2</v>
      </c>
      <c r="H78" s="54">
        <f>+(L78-K78)</f>
        <v>8.333333333333337E-2</v>
      </c>
      <c r="I78" s="14" t="s">
        <v>18</v>
      </c>
      <c r="J78" s="55"/>
      <c r="K78" s="61">
        <v>0.46875</v>
      </c>
      <c r="L78" s="61">
        <v>0.55208333333333337</v>
      </c>
    </row>
    <row r="79" spans="1:12" x14ac:dyDescent="0.25">
      <c r="A79" s="77"/>
      <c r="B79" s="19"/>
      <c r="C79" s="16"/>
      <c r="D79" s="65"/>
      <c r="E79" s="63"/>
      <c r="F79" s="84"/>
      <c r="G79" s="16"/>
      <c r="H79" s="16"/>
      <c r="I79" s="16"/>
      <c r="J79" s="65"/>
      <c r="K79" s="66"/>
      <c r="L79" s="66"/>
    </row>
    <row r="80" spans="1:12" ht="15.75" thickBot="1" x14ac:dyDescent="0.3">
      <c r="A80" s="77"/>
      <c r="B80" s="19"/>
      <c r="C80" s="16"/>
      <c r="D80" s="65"/>
      <c r="E80" s="63"/>
      <c r="F80" s="64"/>
      <c r="G80" s="16"/>
      <c r="H80" s="16"/>
      <c r="I80" s="16"/>
      <c r="J80" s="65"/>
      <c r="K80" s="66"/>
      <c r="L80" s="66"/>
    </row>
    <row r="81" spans="1:12" ht="48" x14ac:dyDescent="0.25">
      <c r="A81" s="45" t="s">
        <v>51</v>
      </c>
      <c r="B81" s="46" t="s">
        <v>52</v>
      </c>
      <c r="C81" s="85" t="s">
        <v>40</v>
      </c>
      <c r="D81" s="47" t="s">
        <v>53</v>
      </c>
      <c r="E81" s="86" t="s">
        <v>39</v>
      </c>
      <c r="F81" s="87" t="s">
        <v>43</v>
      </c>
      <c r="G81" s="88" t="s">
        <v>38</v>
      </c>
      <c r="H81" s="85" t="s">
        <v>37</v>
      </c>
      <c r="I81" s="85" t="s">
        <v>36</v>
      </c>
      <c r="J81" s="85" t="s">
        <v>35</v>
      </c>
      <c r="K81" s="206" t="s">
        <v>34</v>
      </c>
      <c r="L81" s="207"/>
    </row>
    <row r="82" spans="1:12" x14ac:dyDescent="0.25">
      <c r="A82" s="218" t="s">
        <v>27</v>
      </c>
      <c r="B82" s="213" t="str">
        <f>+[1]RESUMEN!B12</f>
        <v>GARCIA PAREDES NERY ELIZABETH</v>
      </c>
      <c r="C82" s="213" t="str">
        <f>+'[1]MALLA LINEAL'!D20</f>
        <v>ESTADÍSTICA DESCRIPTIVA</v>
      </c>
      <c r="D82" s="231">
        <v>4380</v>
      </c>
      <c r="E82" s="214">
        <f>+E69+7</f>
        <v>45045</v>
      </c>
      <c r="F82" s="89"/>
      <c r="G82" s="20"/>
      <c r="H82" s="61">
        <f>+(L82-K82)</f>
        <v>4.166666666666663E-2</v>
      </c>
      <c r="I82" s="182" t="s">
        <v>20</v>
      </c>
      <c r="J82" s="55"/>
      <c r="K82" s="61">
        <v>0.625</v>
      </c>
      <c r="L82" s="54">
        <v>0.66666666666666663</v>
      </c>
    </row>
    <row r="83" spans="1:12" x14ac:dyDescent="0.25">
      <c r="A83" s="218"/>
      <c r="B83" s="213"/>
      <c r="C83" s="213"/>
      <c r="D83" s="231"/>
      <c r="E83" s="214"/>
      <c r="F83" s="57"/>
      <c r="G83" s="58"/>
      <c r="H83" s="69"/>
      <c r="I83" s="83"/>
      <c r="J83" s="60">
        <f>+(L83-K83)</f>
        <v>1.0416666666666741E-2</v>
      </c>
      <c r="K83" s="61">
        <v>0.66666666666666663</v>
      </c>
      <c r="L83" s="61">
        <v>0.67708333333333337</v>
      </c>
    </row>
    <row r="84" spans="1:12" x14ac:dyDescent="0.25">
      <c r="A84" s="218"/>
      <c r="B84" s="213"/>
      <c r="C84" s="213"/>
      <c r="D84" s="231">
        <v>4380</v>
      </c>
      <c r="E84" s="214"/>
      <c r="F84" s="89">
        <f>+G84</f>
        <v>0.12499999999999989</v>
      </c>
      <c r="G84" s="90">
        <f>H82+H84</f>
        <v>0.12499999999999989</v>
      </c>
      <c r="H84" s="61">
        <f>+(L84-K84)</f>
        <v>8.3333333333333259E-2</v>
      </c>
      <c r="I84" s="182" t="s">
        <v>20</v>
      </c>
      <c r="J84" s="55"/>
      <c r="K84" s="61">
        <v>0.67708333333333337</v>
      </c>
      <c r="L84" s="54">
        <v>0.76041666666666663</v>
      </c>
    </row>
    <row r="85" spans="1:12" ht="22.5" x14ac:dyDescent="0.25">
      <c r="A85" s="218"/>
      <c r="B85" s="6" t="str">
        <f>+[1]RESUMEN!B13</f>
        <v>LLAMUCA PEREZ SILVIA LORENA</v>
      </c>
      <c r="C85" s="182" t="str">
        <f>+'[1]MALLA LINEAL'!D19</f>
        <v>CONTABILIDAD FINANCIERA</v>
      </c>
      <c r="D85" s="231">
        <v>4538</v>
      </c>
      <c r="E85" s="183">
        <f>E82+1</f>
        <v>45046</v>
      </c>
      <c r="F85" s="89">
        <f>+G85</f>
        <v>0.125</v>
      </c>
      <c r="G85" s="90">
        <f>H85</f>
        <v>0.125</v>
      </c>
      <c r="H85" s="61">
        <f>+(L85-K85)</f>
        <v>0.125</v>
      </c>
      <c r="I85" s="182" t="s">
        <v>20</v>
      </c>
      <c r="J85" s="55"/>
      <c r="K85" s="61">
        <v>0.33333333333333331</v>
      </c>
      <c r="L85" s="54">
        <v>0.45833333333333331</v>
      </c>
    </row>
    <row r="86" spans="1:12" x14ac:dyDescent="0.25">
      <c r="A86" s="218"/>
      <c r="B86" s="6"/>
      <c r="C86" s="182"/>
      <c r="D86" s="55"/>
      <c r="E86" s="79"/>
      <c r="F86" s="57"/>
      <c r="G86" s="58"/>
      <c r="H86" s="69"/>
      <c r="I86" s="83"/>
      <c r="J86" s="60">
        <f>+(L86-K86)</f>
        <v>1.0416666666666685E-2</v>
      </c>
      <c r="K86" s="61">
        <v>0.45833333333333331</v>
      </c>
      <c r="L86" s="61">
        <v>0.46875</v>
      </c>
    </row>
    <row r="87" spans="1:12" ht="33.75" x14ac:dyDescent="0.25">
      <c r="A87" s="218"/>
      <c r="B87" s="6" t="str">
        <f>+[1]RESUMEN!B14</f>
        <v xml:space="preserve">PEÑAHERRERA MARIA ALEJANDRA </v>
      </c>
      <c r="C87" s="182" t="str">
        <f>+'[1]MALLA LINEAL'!D21</f>
        <v>FUNDAMENTOS DE LA INVESTIGACIÓN</v>
      </c>
      <c r="D87" s="231">
        <v>4568</v>
      </c>
      <c r="E87" s="183">
        <f>+E85</f>
        <v>45046</v>
      </c>
      <c r="F87" s="91">
        <f>+G87</f>
        <v>8.333333333333337E-2</v>
      </c>
      <c r="G87" s="90">
        <f>H87</f>
        <v>8.333333333333337E-2</v>
      </c>
      <c r="H87" s="61">
        <f>+(L87-K87)</f>
        <v>8.333333333333337E-2</v>
      </c>
      <c r="I87" s="182" t="s">
        <v>20</v>
      </c>
      <c r="J87" s="55"/>
      <c r="K87" s="61">
        <v>0.46875</v>
      </c>
      <c r="L87" s="54">
        <v>0.55208333333333337</v>
      </c>
    </row>
    <row r="88" spans="1:12" ht="15.75" x14ac:dyDescent="0.25">
      <c r="A88" s="92"/>
      <c r="B88" s="93"/>
      <c r="C88" s="94"/>
      <c r="D88" s="94"/>
      <c r="E88" s="94"/>
      <c r="F88" s="95"/>
      <c r="G88" s="93"/>
      <c r="H88" s="93"/>
      <c r="I88" s="93"/>
      <c r="J88" s="93"/>
      <c r="K88" s="96"/>
      <c r="L88" s="97"/>
    </row>
    <row r="89" spans="1:12" x14ac:dyDescent="0.25">
      <c r="A89" s="218" t="s">
        <v>26</v>
      </c>
      <c r="B89" s="213" t="str">
        <f>B82</f>
        <v>GARCIA PAREDES NERY ELIZABETH</v>
      </c>
      <c r="C89" s="213" t="str">
        <f>C82</f>
        <v>ESTADÍSTICA DESCRIPTIVA</v>
      </c>
      <c r="D89" s="231">
        <v>4380</v>
      </c>
      <c r="E89" s="214">
        <f>E82+7</f>
        <v>45052</v>
      </c>
      <c r="F89" s="89"/>
      <c r="G89" s="90"/>
      <c r="H89" s="61">
        <f>+L89-K89</f>
        <v>4.166666666666663E-2</v>
      </c>
      <c r="I89" s="182" t="s">
        <v>20</v>
      </c>
      <c r="J89" s="55"/>
      <c r="K89" s="61">
        <v>0.625</v>
      </c>
      <c r="L89" s="54">
        <v>0.66666666666666663</v>
      </c>
    </row>
    <row r="90" spans="1:12" x14ac:dyDescent="0.25">
      <c r="A90" s="218"/>
      <c r="B90" s="213"/>
      <c r="C90" s="213"/>
      <c r="D90" s="55"/>
      <c r="E90" s="214"/>
      <c r="F90" s="57"/>
      <c r="G90" s="58"/>
      <c r="H90" s="69"/>
      <c r="I90" s="83"/>
      <c r="J90" s="60">
        <f>+(L90-K90)</f>
        <v>1.0416666666666741E-2</v>
      </c>
      <c r="K90" s="61">
        <v>0.66666666666666663</v>
      </c>
      <c r="L90" s="61">
        <v>0.67708333333333337</v>
      </c>
    </row>
    <row r="91" spans="1:12" x14ac:dyDescent="0.25">
      <c r="A91" s="218"/>
      <c r="B91" s="213"/>
      <c r="C91" s="213"/>
      <c r="D91" s="231">
        <v>4380</v>
      </c>
      <c r="E91" s="214"/>
      <c r="F91" s="89">
        <f>+G91+F84</f>
        <v>0.24999999999999978</v>
      </c>
      <c r="G91" s="90">
        <f>+H89+H91</f>
        <v>0.12499999999999989</v>
      </c>
      <c r="H91" s="61">
        <f>+L91-K91</f>
        <v>8.3333333333333259E-2</v>
      </c>
      <c r="I91" s="182" t="s">
        <v>20</v>
      </c>
      <c r="J91" s="55"/>
      <c r="K91" s="61">
        <v>0.67708333333333337</v>
      </c>
      <c r="L91" s="54">
        <v>0.76041666666666663</v>
      </c>
    </row>
    <row r="92" spans="1:12" ht="22.5" x14ac:dyDescent="0.25">
      <c r="A92" s="218"/>
      <c r="B92" s="6" t="str">
        <f>B85</f>
        <v>LLAMUCA PEREZ SILVIA LORENA</v>
      </c>
      <c r="C92" s="182" t="str">
        <f>C85</f>
        <v>CONTABILIDAD FINANCIERA</v>
      </c>
      <c r="D92" s="231">
        <v>4538</v>
      </c>
      <c r="E92" s="183">
        <f>E89+1</f>
        <v>45053</v>
      </c>
      <c r="F92" s="98">
        <f>+G92+F85</f>
        <v>0.25</v>
      </c>
      <c r="G92" s="99">
        <f>H92</f>
        <v>0.125</v>
      </c>
      <c r="H92" s="56">
        <f>+(L92-K92)</f>
        <v>0.125</v>
      </c>
      <c r="I92" s="187" t="s">
        <v>20</v>
      </c>
      <c r="J92" s="100"/>
      <c r="K92" s="101">
        <v>0.33333333333333331</v>
      </c>
      <c r="L92" s="102">
        <v>0.45833333333333331</v>
      </c>
    </row>
    <row r="93" spans="1:12" x14ac:dyDescent="0.25">
      <c r="A93" s="218"/>
      <c r="B93" s="6"/>
      <c r="C93" s="182"/>
      <c r="D93" s="55"/>
      <c r="E93" s="183"/>
      <c r="F93" s="57"/>
      <c r="G93" s="58"/>
      <c r="H93" s="69"/>
      <c r="I93" s="83"/>
      <c r="J93" s="60">
        <f>+(L93-K93)</f>
        <v>1.0416666666666685E-2</v>
      </c>
      <c r="K93" s="61">
        <v>0.45833333333333331</v>
      </c>
      <c r="L93" s="61">
        <v>0.46875</v>
      </c>
    </row>
    <row r="94" spans="1:12" ht="38.25" customHeight="1" thickBot="1" x14ac:dyDescent="0.3">
      <c r="A94" s="218"/>
      <c r="B94" s="182" t="str">
        <f>B87</f>
        <v xml:space="preserve">PEÑAHERRERA MARIA ALEJANDRA </v>
      </c>
      <c r="C94" s="182" t="str">
        <f>C87</f>
        <v>FUNDAMENTOS DE LA INVESTIGACIÓN</v>
      </c>
      <c r="D94" s="231">
        <v>4568</v>
      </c>
      <c r="E94" s="183">
        <f>+E92</f>
        <v>45053</v>
      </c>
      <c r="F94" s="103">
        <f>+G94+F87</f>
        <v>0.16666666666666674</v>
      </c>
      <c r="G94" s="104">
        <f>H94</f>
        <v>8.333333333333337E-2</v>
      </c>
      <c r="H94" s="105">
        <f>+(L94-K94)</f>
        <v>8.333333333333337E-2</v>
      </c>
      <c r="I94" s="13" t="s">
        <v>20</v>
      </c>
      <c r="J94" s="106"/>
      <c r="K94" s="107">
        <v>0.46875</v>
      </c>
      <c r="L94" s="108">
        <v>0.55208333333333337</v>
      </c>
    </row>
    <row r="95" spans="1:12" x14ac:dyDescent="0.25">
      <c r="A95" s="62"/>
      <c r="B95" s="16"/>
      <c r="C95" s="16"/>
      <c r="D95" s="65"/>
      <c r="E95" s="63"/>
      <c r="F95" s="64"/>
      <c r="G95" s="16"/>
      <c r="H95" s="16"/>
      <c r="I95" s="16"/>
      <c r="J95" s="65"/>
      <c r="K95" s="66"/>
      <c r="L95" s="67"/>
    </row>
    <row r="96" spans="1:12" x14ac:dyDescent="0.25">
      <c r="A96" s="218" t="s">
        <v>25</v>
      </c>
      <c r="B96" s="213" t="str">
        <f>B89</f>
        <v>GARCIA PAREDES NERY ELIZABETH</v>
      </c>
      <c r="C96" s="213" t="str">
        <f>C89</f>
        <v>ESTADÍSTICA DESCRIPTIVA</v>
      </c>
      <c r="D96" s="231">
        <v>4380</v>
      </c>
      <c r="E96" s="214">
        <f>+E89+7</f>
        <v>45059</v>
      </c>
      <c r="F96" s="89"/>
      <c r="G96" s="90"/>
      <c r="H96" s="61">
        <f>+(L96-K96)</f>
        <v>4.166666666666663E-2</v>
      </c>
      <c r="I96" s="182" t="s">
        <v>24</v>
      </c>
      <c r="J96" s="55"/>
      <c r="K96" s="61">
        <v>0.625</v>
      </c>
      <c r="L96" s="54">
        <v>0.66666666666666663</v>
      </c>
    </row>
    <row r="97" spans="1:12" x14ac:dyDescent="0.25">
      <c r="A97" s="218"/>
      <c r="B97" s="213"/>
      <c r="C97" s="213"/>
      <c r="D97" s="55"/>
      <c r="E97" s="214"/>
      <c r="F97" s="57"/>
      <c r="G97" s="58"/>
      <c r="H97" s="69"/>
      <c r="I97" s="83"/>
      <c r="J97" s="60">
        <f>+(L97-K97)</f>
        <v>1.0416666666666741E-2</v>
      </c>
      <c r="K97" s="61">
        <v>0.66666666666666663</v>
      </c>
      <c r="L97" s="61">
        <v>0.67708333333333337</v>
      </c>
    </row>
    <row r="98" spans="1:12" x14ac:dyDescent="0.25">
      <c r="A98" s="218"/>
      <c r="B98" s="213"/>
      <c r="C98" s="213"/>
      <c r="D98" s="231">
        <v>4380</v>
      </c>
      <c r="E98" s="214"/>
      <c r="F98" s="89">
        <f>+G98+F91</f>
        <v>0.37499999999999967</v>
      </c>
      <c r="G98" s="90">
        <f>H96+H98</f>
        <v>0.12499999999999989</v>
      </c>
      <c r="H98" s="61">
        <f>+(L98-K98)</f>
        <v>8.3333333333333259E-2</v>
      </c>
      <c r="I98" s="182" t="s">
        <v>20</v>
      </c>
      <c r="J98" s="55"/>
      <c r="K98" s="61">
        <v>0.67708333333333337</v>
      </c>
      <c r="L98" s="54">
        <v>0.76041666666666663</v>
      </c>
    </row>
    <row r="99" spans="1:12" x14ac:dyDescent="0.25">
      <c r="A99" s="218"/>
      <c r="B99" s="213" t="str">
        <f>B92</f>
        <v>LLAMUCA PEREZ SILVIA LORENA</v>
      </c>
      <c r="C99" s="213" t="str">
        <f>C92</f>
        <v>CONTABILIDAD FINANCIERA</v>
      </c>
      <c r="D99" s="231">
        <v>4538</v>
      </c>
      <c r="E99" s="195">
        <f>+E96+1</f>
        <v>45060</v>
      </c>
      <c r="F99" s="98"/>
      <c r="G99" s="99"/>
      <c r="H99" s="56">
        <f>+(L99-K99)</f>
        <v>4.1666666666666685E-2</v>
      </c>
      <c r="I99" s="187" t="s">
        <v>24</v>
      </c>
      <c r="J99" s="100"/>
      <c r="K99" s="101">
        <v>0.33333333333333331</v>
      </c>
      <c r="L99" s="102">
        <v>0.375</v>
      </c>
    </row>
    <row r="100" spans="1:12" ht="28.5" customHeight="1" x14ac:dyDescent="0.25">
      <c r="A100" s="218"/>
      <c r="B100" s="219"/>
      <c r="C100" s="213"/>
      <c r="D100" s="231">
        <v>4538</v>
      </c>
      <c r="E100" s="197"/>
      <c r="F100" s="98">
        <f>+G100+F92</f>
        <v>0.375</v>
      </c>
      <c r="G100" s="99">
        <f>H99+H100</f>
        <v>0.125</v>
      </c>
      <c r="H100" s="56">
        <f>+(L100-K100)</f>
        <v>8.3333333333333315E-2</v>
      </c>
      <c r="I100" s="187" t="s">
        <v>20</v>
      </c>
      <c r="J100" s="100"/>
      <c r="K100" s="101">
        <v>0.375</v>
      </c>
      <c r="L100" s="102">
        <v>0.45833333333333331</v>
      </c>
    </row>
    <row r="101" spans="1:12" x14ac:dyDescent="0.25">
      <c r="A101" s="218"/>
      <c r="B101" s="188"/>
      <c r="C101" s="182"/>
      <c r="D101" s="55"/>
      <c r="E101" s="79"/>
      <c r="F101" s="57"/>
      <c r="G101" s="58"/>
      <c r="H101" s="69"/>
      <c r="I101" s="83"/>
      <c r="J101" s="60">
        <f>+(L101-K101)</f>
        <v>1.0416666666666685E-2</v>
      </c>
      <c r="K101" s="61">
        <v>0.45833333333333331</v>
      </c>
      <c r="L101" s="61">
        <v>0.46875</v>
      </c>
    </row>
    <row r="102" spans="1:12" x14ac:dyDescent="0.25">
      <c r="A102" s="218"/>
      <c r="B102" s="213" t="str">
        <f>B94</f>
        <v xml:space="preserve">PEÑAHERRERA MARIA ALEJANDRA </v>
      </c>
      <c r="C102" s="213" t="str">
        <f>C94</f>
        <v>FUNDAMENTOS DE LA INVESTIGACIÓN</v>
      </c>
      <c r="D102" s="231">
        <v>4568</v>
      </c>
      <c r="E102" s="195">
        <f>+E99</f>
        <v>45060</v>
      </c>
      <c r="F102" s="109"/>
      <c r="G102" s="110"/>
      <c r="H102" s="111">
        <f>+(L102-K102)</f>
        <v>4.166666666666663E-2</v>
      </c>
      <c r="I102" s="186" t="s">
        <v>24</v>
      </c>
      <c r="J102" s="18"/>
      <c r="K102" s="112">
        <v>0.46875</v>
      </c>
      <c r="L102" s="113">
        <v>0.51041666666666663</v>
      </c>
    </row>
    <row r="103" spans="1:12" ht="21.75" customHeight="1" x14ac:dyDescent="0.25">
      <c r="A103" s="218"/>
      <c r="B103" s="213"/>
      <c r="C103" s="213"/>
      <c r="D103" s="231">
        <v>4568</v>
      </c>
      <c r="E103" s="197"/>
      <c r="F103" s="91">
        <f>+G103+F94</f>
        <v>0.25000000000000011</v>
      </c>
      <c r="G103" s="90">
        <f>H102+H103</f>
        <v>8.333333333333337E-2</v>
      </c>
      <c r="H103" s="61">
        <f>+(L103-K103)</f>
        <v>4.1666666666666741E-2</v>
      </c>
      <c r="I103" s="182" t="s">
        <v>20</v>
      </c>
      <c r="J103" s="55"/>
      <c r="K103" s="61">
        <v>0.51041666666666663</v>
      </c>
      <c r="L103" s="54">
        <v>0.55208333333333337</v>
      </c>
    </row>
    <row r="104" spans="1:12" x14ac:dyDescent="0.25">
      <c r="A104" s="62"/>
      <c r="B104" s="16"/>
      <c r="C104" s="16"/>
      <c r="D104" s="65"/>
      <c r="E104" s="63"/>
      <c r="F104" s="64"/>
      <c r="G104" s="16"/>
      <c r="H104" s="16"/>
      <c r="I104" s="16"/>
      <c r="J104" s="65"/>
      <c r="K104" s="66"/>
      <c r="L104" s="67"/>
    </row>
    <row r="105" spans="1:12" x14ac:dyDescent="0.25">
      <c r="A105" s="218" t="s">
        <v>23</v>
      </c>
      <c r="B105" s="213" t="str">
        <f>B96</f>
        <v>GARCIA PAREDES NERY ELIZABETH</v>
      </c>
      <c r="C105" s="213" t="str">
        <f>C96</f>
        <v>ESTADÍSTICA DESCRIPTIVA</v>
      </c>
      <c r="D105" s="231">
        <v>4380</v>
      </c>
      <c r="E105" s="214">
        <f>E96+7</f>
        <v>45066</v>
      </c>
      <c r="F105" s="89"/>
      <c r="G105" s="20"/>
      <c r="H105" s="61">
        <f>+(L105-K105)</f>
        <v>4.166666666666663E-2</v>
      </c>
      <c r="I105" s="182" t="s">
        <v>20</v>
      </c>
      <c r="J105" s="55"/>
      <c r="K105" s="61">
        <v>0.625</v>
      </c>
      <c r="L105" s="54">
        <v>0.66666666666666663</v>
      </c>
    </row>
    <row r="106" spans="1:12" x14ac:dyDescent="0.25">
      <c r="A106" s="218"/>
      <c r="B106" s="213"/>
      <c r="C106" s="213"/>
      <c r="D106" s="55"/>
      <c r="E106" s="214"/>
      <c r="F106" s="57"/>
      <c r="G106" s="58"/>
      <c r="H106" s="69"/>
      <c r="I106" s="83"/>
      <c r="J106" s="60">
        <f>+(L106-K106)</f>
        <v>1.0416666666666741E-2</v>
      </c>
      <c r="K106" s="61">
        <v>0.66666666666666663</v>
      </c>
      <c r="L106" s="61">
        <v>0.67708333333333337</v>
      </c>
    </row>
    <row r="107" spans="1:12" x14ac:dyDescent="0.25">
      <c r="A107" s="218"/>
      <c r="B107" s="213"/>
      <c r="C107" s="213"/>
      <c r="D107" s="231">
        <v>4380</v>
      </c>
      <c r="E107" s="214"/>
      <c r="F107" s="89">
        <f>+G107+F98</f>
        <v>0.49999999999999956</v>
      </c>
      <c r="G107" s="90">
        <f>H105+H107</f>
        <v>0.12499999999999989</v>
      </c>
      <c r="H107" s="61">
        <f>+(L107-K107)</f>
        <v>8.3333333333333259E-2</v>
      </c>
      <c r="I107" s="182" t="s">
        <v>20</v>
      </c>
      <c r="J107" s="55"/>
      <c r="K107" s="61">
        <v>0.67708333333333337</v>
      </c>
      <c r="L107" s="54">
        <v>0.76041666666666663</v>
      </c>
    </row>
    <row r="108" spans="1:12" ht="24" x14ac:dyDescent="0.25">
      <c r="A108" s="218"/>
      <c r="B108" s="182" t="str">
        <f>B99</f>
        <v>LLAMUCA PEREZ SILVIA LORENA</v>
      </c>
      <c r="C108" s="182" t="str">
        <f>C99</f>
        <v>CONTABILIDAD FINANCIERA</v>
      </c>
      <c r="D108" s="231">
        <v>4538</v>
      </c>
      <c r="E108" s="183">
        <f>+E105+1</f>
        <v>45067</v>
      </c>
      <c r="F108" s="89">
        <f>+G108+F100</f>
        <v>0.5</v>
      </c>
      <c r="G108" s="90">
        <f>H108</f>
        <v>0.125</v>
      </c>
      <c r="H108" s="61">
        <f>+(L108-K108)</f>
        <v>0.125</v>
      </c>
      <c r="I108" s="182" t="s">
        <v>20</v>
      </c>
      <c r="J108" s="55"/>
      <c r="K108" s="61">
        <v>0.33333333333333331</v>
      </c>
      <c r="L108" s="54">
        <v>0.45833333333333331</v>
      </c>
    </row>
    <row r="109" spans="1:12" x14ac:dyDescent="0.25">
      <c r="A109" s="218"/>
      <c r="B109" s="182"/>
      <c r="C109" s="182"/>
      <c r="D109" s="55"/>
      <c r="E109" s="79"/>
      <c r="F109" s="57"/>
      <c r="G109" s="58"/>
      <c r="H109" s="69"/>
      <c r="I109" s="83"/>
      <c r="J109" s="60">
        <f>+(L109-K109)</f>
        <v>1.0416666666666685E-2</v>
      </c>
      <c r="K109" s="61">
        <v>0.45833333333333331</v>
      </c>
      <c r="L109" s="61">
        <v>0.46875</v>
      </c>
    </row>
    <row r="110" spans="1:12" ht="36" x14ac:dyDescent="0.25">
      <c r="A110" s="218"/>
      <c r="B110" s="182" t="str">
        <f>B102</f>
        <v xml:space="preserve">PEÑAHERRERA MARIA ALEJANDRA </v>
      </c>
      <c r="C110" s="182" t="str">
        <f>C102</f>
        <v>FUNDAMENTOS DE LA INVESTIGACIÓN</v>
      </c>
      <c r="D110" s="231">
        <v>4568</v>
      </c>
      <c r="E110" s="79">
        <f>+E108</f>
        <v>45067</v>
      </c>
      <c r="F110" s="91">
        <f>+G110+F103</f>
        <v>0.33333333333333348</v>
      </c>
      <c r="G110" s="90">
        <f>H110</f>
        <v>8.333333333333337E-2</v>
      </c>
      <c r="H110" s="61">
        <f>+(L110-K110)</f>
        <v>8.333333333333337E-2</v>
      </c>
      <c r="I110" s="182" t="s">
        <v>20</v>
      </c>
      <c r="J110" s="55"/>
      <c r="K110" s="61">
        <v>0.46875</v>
      </c>
      <c r="L110" s="54">
        <v>0.55208333333333337</v>
      </c>
    </row>
    <row r="111" spans="1:12" x14ac:dyDescent="0.25">
      <c r="A111" s="62"/>
      <c r="B111" s="16"/>
      <c r="C111" s="16"/>
      <c r="D111" s="65"/>
      <c r="E111" s="63"/>
      <c r="F111" s="64"/>
      <c r="G111" s="16"/>
      <c r="H111" s="16"/>
      <c r="I111" s="16"/>
      <c r="J111" s="65"/>
      <c r="K111" s="66"/>
      <c r="L111" s="67"/>
    </row>
    <row r="112" spans="1:12" x14ac:dyDescent="0.25">
      <c r="A112" s="213">
        <v>13</v>
      </c>
      <c r="B112" s="213" t="str">
        <f>B105</f>
        <v>GARCIA PAREDES NERY ELIZABETH</v>
      </c>
      <c r="C112" s="213" t="str">
        <f>C105</f>
        <v>ESTADÍSTICA DESCRIPTIVA</v>
      </c>
      <c r="D112" s="231">
        <v>4380</v>
      </c>
      <c r="E112" s="214">
        <f>E105+7</f>
        <v>45073</v>
      </c>
      <c r="F112" s="89"/>
      <c r="G112" s="20"/>
      <c r="H112" s="61">
        <f>+(L112-K112)</f>
        <v>4.166666666666663E-2</v>
      </c>
      <c r="I112" s="182" t="s">
        <v>20</v>
      </c>
      <c r="J112" s="55"/>
      <c r="K112" s="61">
        <v>0.625</v>
      </c>
      <c r="L112" s="54">
        <v>0.66666666666666663</v>
      </c>
    </row>
    <row r="113" spans="1:12" x14ac:dyDescent="0.25">
      <c r="A113" s="213"/>
      <c r="B113" s="213"/>
      <c r="C113" s="213"/>
      <c r="D113" s="55"/>
      <c r="E113" s="214"/>
      <c r="F113" s="89"/>
      <c r="G113" s="90"/>
      <c r="J113" s="60">
        <f>+L113-K113</f>
        <v>0</v>
      </c>
      <c r="K113" s="61">
        <v>0.67708333333333337</v>
      </c>
      <c r="L113" s="54">
        <v>0.67708333333333337</v>
      </c>
    </row>
    <row r="114" spans="1:12" x14ac:dyDescent="0.25">
      <c r="A114" s="218"/>
      <c r="B114" s="213"/>
      <c r="C114" s="213"/>
      <c r="D114" s="231">
        <v>4380</v>
      </c>
      <c r="E114" s="214"/>
      <c r="F114" s="57"/>
      <c r="G114" s="58"/>
      <c r="H114" s="61">
        <f>+(L114-K114)</f>
        <v>4.166666666666663E-2</v>
      </c>
      <c r="I114" s="182" t="s">
        <v>22</v>
      </c>
      <c r="K114" s="61">
        <v>0.67708333333333337</v>
      </c>
      <c r="L114" s="61">
        <v>0.71875</v>
      </c>
    </row>
    <row r="115" spans="1:12" x14ac:dyDescent="0.25">
      <c r="A115" s="218"/>
      <c r="B115" s="213"/>
      <c r="C115" s="213"/>
      <c r="D115" s="231">
        <v>4380</v>
      </c>
      <c r="E115" s="214"/>
      <c r="F115" s="91">
        <f>+G115+F107</f>
        <v>0.62499999999999944</v>
      </c>
      <c r="G115" s="61">
        <f>H112+H115+H114</f>
        <v>0.12499999999999989</v>
      </c>
      <c r="H115" s="114">
        <f>+L115-K115</f>
        <v>4.166666666666663E-2</v>
      </c>
      <c r="I115" s="182" t="s">
        <v>20</v>
      </c>
      <c r="J115" s="55"/>
      <c r="K115" s="114">
        <v>0.71875</v>
      </c>
      <c r="L115" s="114">
        <v>0.76041666666666663</v>
      </c>
    </row>
    <row r="116" spans="1:12" x14ac:dyDescent="0.25">
      <c r="A116" s="218"/>
      <c r="B116" s="213" t="str">
        <f>B108</f>
        <v>LLAMUCA PEREZ SILVIA LORENA</v>
      </c>
      <c r="C116" s="213" t="str">
        <f>C99</f>
        <v>CONTABILIDAD FINANCIERA</v>
      </c>
      <c r="D116" s="231">
        <v>4538</v>
      </c>
      <c r="E116" s="195">
        <f>+E112+1</f>
        <v>45074</v>
      </c>
      <c r="F116" s="89"/>
      <c r="G116" s="20"/>
      <c r="H116" s="61">
        <f>+(L116-K116)</f>
        <v>4.1666666666666685E-2</v>
      </c>
      <c r="I116" s="182" t="s">
        <v>20</v>
      </c>
      <c r="J116" s="55"/>
      <c r="K116" s="61">
        <v>0.33333333333333331</v>
      </c>
      <c r="L116" s="54">
        <v>0.375</v>
      </c>
    </row>
    <row r="117" spans="1:12" x14ac:dyDescent="0.25">
      <c r="A117" s="218"/>
      <c r="B117" s="213"/>
      <c r="C117" s="213"/>
      <c r="D117" s="231">
        <v>4538</v>
      </c>
      <c r="E117" s="196"/>
      <c r="F117" s="89"/>
      <c r="G117" s="90"/>
      <c r="H117" s="61">
        <f>+(L117-K117)</f>
        <v>4.1666666666666685E-2</v>
      </c>
      <c r="I117" s="182" t="s">
        <v>22</v>
      </c>
      <c r="J117" s="55"/>
      <c r="K117" s="61">
        <v>0.375</v>
      </c>
      <c r="L117" s="54">
        <v>0.41666666666666669</v>
      </c>
    </row>
    <row r="118" spans="1:12" x14ac:dyDescent="0.25">
      <c r="A118" s="218"/>
      <c r="B118" s="219"/>
      <c r="C118" s="213"/>
      <c r="D118" s="231">
        <v>4538</v>
      </c>
      <c r="E118" s="197"/>
      <c r="F118" s="89">
        <f>+G118+F108</f>
        <v>0.625</v>
      </c>
      <c r="G118" s="90">
        <f>H117+H118+H116</f>
        <v>0.125</v>
      </c>
      <c r="H118" s="61">
        <f>+(L118-K118)</f>
        <v>4.166666666666663E-2</v>
      </c>
      <c r="I118" s="182" t="s">
        <v>20</v>
      </c>
      <c r="J118" s="55"/>
      <c r="K118" s="61">
        <v>0.41666666666666669</v>
      </c>
      <c r="L118" s="54">
        <v>0.45833333333333331</v>
      </c>
    </row>
    <row r="119" spans="1:12" x14ac:dyDescent="0.25">
      <c r="A119" s="218"/>
      <c r="B119" s="115"/>
      <c r="C119" s="116"/>
      <c r="D119" s="229"/>
      <c r="E119" s="79"/>
      <c r="F119" s="57"/>
      <c r="G119" s="58"/>
      <c r="H119" s="69"/>
      <c r="I119" s="83"/>
      <c r="J119" s="60">
        <f>+(L119-K119)</f>
        <v>1.0416666666666685E-2</v>
      </c>
      <c r="K119" s="61">
        <v>0.45833333333333331</v>
      </c>
      <c r="L119" s="61">
        <v>0.46875</v>
      </c>
    </row>
    <row r="120" spans="1:12" x14ac:dyDescent="0.25">
      <c r="A120" s="218"/>
      <c r="B120" s="192" t="str">
        <f>B110</f>
        <v xml:space="preserve">PEÑAHERRERA MARIA ALEJANDRA </v>
      </c>
      <c r="C120" s="192" t="str">
        <f>C110</f>
        <v>FUNDAMENTOS DE LA INVESTIGACIÓN</v>
      </c>
      <c r="D120" s="231">
        <v>4568</v>
      </c>
      <c r="E120" s="195">
        <f>+E116</f>
        <v>45074</v>
      </c>
      <c r="F120" s="91"/>
      <c r="G120" s="90"/>
      <c r="H120" s="61">
        <f>+(L120-K120)</f>
        <v>4.166666666666663E-2</v>
      </c>
      <c r="I120" s="182" t="s">
        <v>20</v>
      </c>
      <c r="J120" s="55"/>
      <c r="K120" s="61">
        <v>0.46875</v>
      </c>
      <c r="L120" s="54">
        <v>0.51041666666666663</v>
      </c>
    </row>
    <row r="121" spans="1:12" ht="24" customHeight="1" x14ac:dyDescent="0.25">
      <c r="A121" s="218"/>
      <c r="B121" s="194"/>
      <c r="C121" s="194"/>
      <c r="D121" s="231">
        <v>4568</v>
      </c>
      <c r="E121" s="197"/>
      <c r="F121" s="91">
        <f>+G121+F110</f>
        <v>0.41666666666666685</v>
      </c>
      <c r="G121" s="90">
        <f>+H121+H120</f>
        <v>8.333333333333337E-2</v>
      </c>
      <c r="H121" s="61">
        <f>+(L121-K121)</f>
        <v>4.1666666666666741E-2</v>
      </c>
      <c r="I121" s="182" t="s">
        <v>22</v>
      </c>
      <c r="J121" s="55"/>
      <c r="K121" s="61">
        <v>0.51041666666666663</v>
      </c>
      <c r="L121" s="54">
        <v>0.55208333333333337</v>
      </c>
    </row>
    <row r="122" spans="1:12" x14ac:dyDescent="0.25">
      <c r="A122" s="62"/>
      <c r="B122" s="16"/>
      <c r="C122" s="16"/>
      <c r="D122" s="65"/>
      <c r="E122" s="63"/>
      <c r="F122" s="64"/>
      <c r="G122" s="16"/>
      <c r="H122" s="16"/>
      <c r="I122" s="16"/>
      <c r="J122" s="65"/>
      <c r="K122" s="66"/>
      <c r="L122" s="67"/>
    </row>
    <row r="123" spans="1:12" x14ac:dyDescent="0.25">
      <c r="A123" s="218" t="s">
        <v>21</v>
      </c>
      <c r="B123" s="213" t="str">
        <f>B112</f>
        <v>GARCIA PAREDES NERY ELIZABETH</v>
      </c>
      <c r="C123" s="213" t="str">
        <f>C112</f>
        <v>ESTADÍSTICA DESCRIPTIVA</v>
      </c>
      <c r="D123" s="231">
        <v>4380</v>
      </c>
      <c r="E123" s="214">
        <f>E112+7</f>
        <v>45080</v>
      </c>
      <c r="F123" s="89"/>
      <c r="G123" s="20"/>
      <c r="H123" s="61">
        <f>+(L123-K123)</f>
        <v>4.166666666666663E-2</v>
      </c>
      <c r="I123" s="182" t="s">
        <v>20</v>
      </c>
      <c r="J123" s="55"/>
      <c r="K123" s="61">
        <v>0.625</v>
      </c>
      <c r="L123" s="54">
        <v>0.66666666666666663</v>
      </c>
    </row>
    <row r="124" spans="1:12" x14ac:dyDescent="0.25">
      <c r="A124" s="218"/>
      <c r="B124" s="213"/>
      <c r="C124" s="213"/>
      <c r="D124" s="231"/>
      <c r="E124" s="214"/>
      <c r="F124" s="57"/>
      <c r="G124" s="58"/>
      <c r="H124" s="69"/>
      <c r="I124" s="83"/>
      <c r="J124" s="60">
        <f>+(L124-K124)</f>
        <v>1.0416666666666741E-2</v>
      </c>
      <c r="K124" s="61">
        <v>0.66666666666666663</v>
      </c>
      <c r="L124" s="61">
        <v>0.67708333333333337</v>
      </c>
    </row>
    <row r="125" spans="1:12" x14ac:dyDescent="0.25">
      <c r="A125" s="218"/>
      <c r="B125" s="213"/>
      <c r="C125" s="213"/>
      <c r="D125" s="231">
        <v>4380</v>
      </c>
      <c r="E125" s="214"/>
      <c r="F125" s="89">
        <f>+G125+F115</f>
        <v>0.74999999999999933</v>
      </c>
      <c r="G125" s="90">
        <f>H123+H125</f>
        <v>0.12499999999999989</v>
      </c>
      <c r="H125" s="61">
        <f>+(L125-K125)</f>
        <v>8.3333333333333259E-2</v>
      </c>
      <c r="I125" s="182" t="s">
        <v>20</v>
      </c>
      <c r="J125" s="55"/>
      <c r="K125" s="61">
        <v>0.67708333333333337</v>
      </c>
      <c r="L125" s="54">
        <v>0.76041666666666663</v>
      </c>
    </row>
    <row r="126" spans="1:12" ht="24" x14ac:dyDescent="0.25">
      <c r="A126" s="218"/>
      <c r="B126" s="182" t="str">
        <f>B116</f>
        <v>LLAMUCA PEREZ SILVIA LORENA</v>
      </c>
      <c r="C126" s="182" t="str">
        <f>C116</f>
        <v>CONTABILIDAD FINANCIERA</v>
      </c>
      <c r="D126" s="231">
        <v>4538</v>
      </c>
      <c r="E126" s="183">
        <f>+E123+1</f>
        <v>45081</v>
      </c>
      <c r="F126" s="89">
        <f>+G126+F118</f>
        <v>0.75</v>
      </c>
      <c r="G126" s="90">
        <f>+H126</f>
        <v>0.125</v>
      </c>
      <c r="H126" s="61">
        <f>+(L126-K126)</f>
        <v>0.125</v>
      </c>
      <c r="I126" s="182" t="s">
        <v>20</v>
      </c>
      <c r="J126" s="55"/>
      <c r="K126" s="61">
        <v>0.33333333333333331</v>
      </c>
      <c r="L126" s="54">
        <v>0.45833333333333331</v>
      </c>
    </row>
    <row r="127" spans="1:12" x14ac:dyDescent="0.25">
      <c r="A127" s="218"/>
      <c r="B127" s="182"/>
      <c r="C127" s="182"/>
      <c r="D127" s="55"/>
      <c r="E127" s="79"/>
      <c r="F127" s="57"/>
      <c r="G127" s="58"/>
      <c r="H127" s="69"/>
      <c r="I127" s="83"/>
      <c r="J127" s="60">
        <f>+(L127-K127)</f>
        <v>1.0416666666666685E-2</v>
      </c>
      <c r="K127" s="61">
        <v>0.45833333333333331</v>
      </c>
      <c r="L127" s="61">
        <v>0.46875</v>
      </c>
    </row>
    <row r="128" spans="1:12" ht="39.75" customHeight="1" x14ac:dyDescent="0.25">
      <c r="A128" s="218"/>
      <c r="B128" s="182" t="str">
        <f>+B120</f>
        <v xml:space="preserve">PEÑAHERRERA MARIA ALEJANDRA </v>
      </c>
      <c r="C128" s="182" t="str">
        <f>+C120</f>
        <v>FUNDAMENTOS DE LA INVESTIGACIÓN</v>
      </c>
      <c r="D128" s="231">
        <v>4568</v>
      </c>
      <c r="E128" s="183">
        <f>+E126</f>
        <v>45081</v>
      </c>
      <c r="F128" s="91">
        <f>+G128+F121</f>
        <v>0.50000000000000022</v>
      </c>
      <c r="G128" s="90">
        <f>+H128</f>
        <v>8.333333333333337E-2</v>
      </c>
      <c r="H128" s="61">
        <f>+(L128-K128)</f>
        <v>8.333333333333337E-2</v>
      </c>
      <c r="I128" s="182" t="s">
        <v>20</v>
      </c>
      <c r="J128" s="55"/>
      <c r="K128" s="54">
        <v>0.46875</v>
      </c>
      <c r="L128" s="54">
        <v>0.55208333333333337</v>
      </c>
    </row>
    <row r="129" spans="1:12" x14ac:dyDescent="0.25">
      <c r="A129" s="62"/>
      <c r="B129" s="16"/>
      <c r="C129" s="16"/>
      <c r="D129" s="65"/>
      <c r="E129" s="63"/>
      <c r="F129" s="64"/>
      <c r="G129" s="16"/>
      <c r="H129" s="16"/>
      <c r="I129" s="16"/>
      <c r="J129" s="65"/>
      <c r="K129" s="66"/>
      <c r="L129" s="67"/>
    </row>
    <row r="130" spans="1:12" ht="15" customHeight="1" x14ac:dyDescent="0.25">
      <c r="A130" s="213">
        <v>15</v>
      </c>
      <c r="B130" s="213" t="str">
        <f>B123</f>
        <v>GARCIA PAREDES NERY ELIZABETH</v>
      </c>
      <c r="C130" s="213" t="str">
        <f>C123</f>
        <v>ESTADÍSTICA DESCRIPTIVA</v>
      </c>
      <c r="D130" s="231">
        <v>4380</v>
      </c>
      <c r="E130" s="214">
        <f>E123+7</f>
        <v>45087</v>
      </c>
      <c r="F130" s="89"/>
      <c r="G130" s="90"/>
      <c r="H130" s="61">
        <f>+(L130-K130)</f>
        <v>4.166666666666663E-2</v>
      </c>
      <c r="I130" s="182" t="s">
        <v>20</v>
      </c>
      <c r="J130" s="55"/>
      <c r="K130" s="61">
        <v>0.625</v>
      </c>
      <c r="L130" s="54">
        <v>0.66666666666666663</v>
      </c>
    </row>
    <row r="131" spans="1:12" x14ac:dyDescent="0.25">
      <c r="A131" s="218"/>
      <c r="B131" s="213"/>
      <c r="C131" s="213"/>
      <c r="D131" s="231"/>
      <c r="E131" s="214"/>
      <c r="F131" s="57"/>
      <c r="G131" s="58"/>
      <c r="H131" s="69"/>
      <c r="I131" s="83"/>
      <c r="J131" s="60">
        <f>+(L131-K131)</f>
        <v>1.0416666666666741E-2</v>
      </c>
      <c r="K131" s="61">
        <v>0.66666666666666663</v>
      </c>
      <c r="L131" s="61">
        <v>0.67708333333333337</v>
      </c>
    </row>
    <row r="132" spans="1:12" x14ac:dyDescent="0.25">
      <c r="A132" s="218"/>
      <c r="B132" s="213"/>
      <c r="C132" s="213"/>
      <c r="D132" s="231">
        <v>4380</v>
      </c>
      <c r="E132" s="214"/>
      <c r="F132" s="89"/>
      <c r="G132" s="90"/>
      <c r="H132" s="61">
        <f>+(L132-K132)</f>
        <v>4.166666666666663E-2</v>
      </c>
      <c r="I132" s="182" t="s">
        <v>42</v>
      </c>
      <c r="J132" s="55"/>
      <c r="K132" s="61">
        <v>0.67708333333333337</v>
      </c>
      <c r="L132" s="54">
        <v>0.71875</v>
      </c>
    </row>
    <row r="133" spans="1:12" ht="27.95" customHeight="1" x14ac:dyDescent="0.25">
      <c r="A133" s="218"/>
      <c r="B133" s="213"/>
      <c r="C133" s="213"/>
      <c r="D133" s="231">
        <v>4380</v>
      </c>
      <c r="E133" s="214"/>
      <c r="F133" s="89">
        <f>+G133+F125</f>
        <v>0.87499999999999922</v>
      </c>
      <c r="G133" s="90">
        <f>+H133+H132+H130</f>
        <v>0.12499999999999989</v>
      </c>
      <c r="H133" s="61">
        <f>+(L133-K133)</f>
        <v>4.166666666666663E-2</v>
      </c>
      <c r="I133" s="182" t="s">
        <v>20</v>
      </c>
      <c r="J133" s="55"/>
      <c r="K133" s="61">
        <v>0.71875</v>
      </c>
      <c r="L133" s="54">
        <v>0.76041666666666663</v>
      </c>
    </row>
    <row r="134" spans="1:12" ht="27.95" customHeight="1" x14ac:dyDescent="0.25">
      <c r="A134" s="218"/>
      <c r="B134" s="192" t="str">
        <f>B126</f>
        <v>LLAMUCA PEREZ SILVIA LORENA</v>
      </c>
      <c r="C134" s="192" t="str">
        <f>C126</f>
        <v>CONTABILIDAD FINANCIERA</v>
      </c>
      <c r="D134" s="231">
        <v>4538</v>
      </c>
      <c r="E134" s="195">
        <f>+E130+1</f>
        <v>45088</v>
      </c>
      <c r="F134" s="89"/>
      <c r="G134" s="90"/>
      <c r="H134" s="61">
        <f>+(L134-K134)</f>
        <v>4.1666666666666685E-2</v>
      </c>
      <c r="I134" s="182" t="s">
        <v>20</v>
      </c>
      <c r="J134" s="55"/>
      <c r="K134" s="61">
        <v>0.33333333333333331</v>
      </c>
      <c r="L134" s="54">
        <v>0.375</v>
      </c>
    </row>
    <row r="135" spans="1:12" ht="27.95" customHeight="1" x14ac:dyDescent="0.25">
      <c r="A135" s="218"/>
      <c r="B135" s="193"/>
      <c r="C135" s="193"/>
      <c r="D135" s="231">
        <v>4538</v>
      </c>
      <c r="E135" s="196"/>
      <c r="F135" s="89"/>
      <c r="G135" s="90"/>
      <c r="H135" s="61">
        <f>+(L135-K135)</f>
        <v>4.1666666666666685E-2</v>
      </c>
      <c r="I135" s="182" t="s">
        <v>42</v>
      </c>
      <c r="J135" s="55"/>
      <c r="K135" s="61">
        <v>0.375</v>
      </c>
      <c r="L135" s="54">
        <v>0.41666666666666669</v>
      </c>
    </row>
    <row r="136" spans="1:12" x14ac:dyDescent="0.25">
      <c r="A136" s="218"/>
      <c r="B136" s="194"/>
      <c r="C136" s="194"/>
      <c r="D136" s="231">
        <v>4538</v>
      </c>
      <c r="E136" s="197"/>
      <c r="F136" s="89">
        <f>+G136+F126</f>
        <v>0.875</v>
      </c>
      <c r="G136" s="90">
        <f>+H134+H135+H136</f>
        <v>0.125</v>
      </c>
      <c r="H136" s="61">
        <f>+(L136-K136)</f>
        <v>4.166666666666663E-2</v>
      </c>
      <c r="I136" s="182" t="s">
        <v>20</v>
      </c>
      <c r="J136" s="55"/>
      <c r="K136" s="61">
        <v>0.41666666666666669</v>
      </c>
      <c r="L136" s="54">
        <v>0.45833333333333331</v>
      </c>
    </row>
    <row r="137" spans="1:12" x14ac:dyDescent="0.25">
      <c r="A137" s="218"/>
      <c r="B137" s="188"/>
      <c r="C137" s="188"/>
      <c r="D137" s="221"/>
      <c r="E137" s="117"/>
      <c r="F137" s="57"/>
      <c r="G137" s="58"/>
      <c r="H137" s="69"/>
      <c r="I137" s="83"/>
      <c r="J137" s="60">
        <f>+(L137-K137)</f>
        <v>1.0416666666666685E-2</v>
      </c>
      <c r="K137" s="61">
        <v>0.45833333333333331</v>
      </c>
      <c r="L137" s="61">
        <v>0.46875</v>
      </c>
    </row>
    <row r="138" spans="1:12" x14ac:dyDescent="0.25">
      <c r="A138" s="218"/>
      <c r="B138" s="213" t="str">
        <f>+B128</f>
        <v xml:space="preserve">PEÑAHERRERA MARIA ALEJANDRA </v>
      </c>
      <c r="C138" s="213" t="str">
        <f>+C128</f>
        <v>FUNDAMENTOS DE LA INVESTIGACIÓN</v>
      </c>
      <c r="D138" s="231">
        <v>4568</v>
      </c>
      <c r="E138" s="195">
        <f>+E134</f>
        <v>45088</v>
      </c>
      <c r="F138" s="91"/>
      <c r="G138" s="90"/>
      <c r="H138" s="61">
        <f>+(L138-K138)</f>
        <v>4.166666666666663E-2</v>
      </c>
      <c r="I138" s="182" t="s">
        <v>20</v>
      </c>
      <c r="J138" s="55"/>
      <c r="K138" s="61">
        <v>0.46875</v>
      </c>
      <c r="L138" s="54">
        <v>0.51041666666666663</v>
      </c>
    </row>
    <row r="139" spans="1:12" ht="27.95" customHeight="1" x14ac:dyDescent="0.25">
      <c r="A139" s="218"/>
      <c r="B139" s="213"/>
      <c r="C139" s="213"/>
      <c r="D139" s="231">
        <v>4568</v>
      </c>
      <c r="E139" s="197"/>
      <c r="F139" s="91">
        <f>+G139+F128</f>
        <v>0.58333333333333359</v>
      </c>
      <c r="G139" s="90">
        <f>+H139+H138</f>
        <v>8.333333333333337E-2</v>
      </c>
      <c r="H139" s="61">
        <f>+(L139-K139)</f>
        <v>4.1666666666666741E-2</v>
      </c>
      <c r="I139" s="182" t="s">
        <v>42</v>
      </c>
      <c r="J139" s="55"/>
      <c r="K139" s="54">
        <v>0.51041666666666663</v>
      </c>
      <c r="L139" s="54">
        <v>0.55208333333333337</v>
      </c>
    </row>
    <row r="140" spans="1:12" x14ac:dyDescent="0.25">
      <c r="A140" s="62"/>
      <c r="B140" s="16"/>
      <c r="C140" s="16"/>
      <c r="D140" s="65"/>
      <c r="E140" s="63"/>
      <c r="F140" s="64"/>
      <c r="G140" s="16"/>
      <c r="H140" s="16"/>
      <c r="I140" s="16"/>
      <c r="J140" s="65"/>
      <c r="K140" s="66"/>
      <c r="L140" s="67"/>
    </row>
    <row r="141" spans="1:12" x14ac:dyDescent="0.25">
      <c r="A141" s="213">
        <v>16</v>
      </c>
      <c r="B141" s="213" t="str">
        <f>B130</f>
        <v>GARCIA PAREDES NERY ELIZABETH</v>
      </c>
      <c r="C141" s="213" t="str">
        <f>C130</f>
        <v>ESTADÍSTICA DESCRIPTIVA</v>
      </c>
      <c r="D141" s="231">
        <v>4380</v>
      </c>
      <c r="E141" s="214">
        <f>E130+7</f>
        <v>45094</v>
      </c>
      <c r="F141" s="89"/>
      <c r="G141" s="20"/>
      <c r="H141" s="61">
        <f>+(L141-K141)</f>
        <v>4.166666666666663E-2</v>
      </c>
      <c r="I141" s="182" t="s">
        <v>45</v>
      </c>
      <c r="J141" s="55"/>
      <c r="K141" s="61">
        <v>0.625</v>
      </c>
      <c r="L141" s="54">
        <v>0.66666666666666663</v>
      </c>
    </row>
    <row r="142" spans="1:12" x14ac:dyDescent="0.25">
      <c r="A142" s="213"/>
      <c r="B142" s="213"/>
      <c r="C142" s="213"/>
      <c r="D142" s="55"/>
      <c r="E142" s="214"/>
      <c r="F142" s="118"/>
      <c r="G142" s="119"/>
      <c r="H142" s="120"/>
      <c r="I142" s="121"/>
      <c r="J142" s="60">
        <f>+(L142-K142)</f>
        <v>1.0416666666666741E-2</v>
      </c>
      <c r="K142" s="61">
        <v>0.66666666666666663</v>
      </c>
      <c r="L142" s="61">
        <v>0.67708333333333337</v>
      </c>
    </row>
    <row r="143" spans="1:12" x14ac:dyDescent="0.25">
      <c r="A143" s="213"/>
      <c r="B143" s="213"/>
      <c r="C143" s="213"/>
      <c r="D143" s="231">
        <v>4380</v>
      </c>
      <c r="E143" s="214"/>
      <c r="F143" s="89"/>
      <c r="G143" s="90"/>
      <c r="H143" s="61">
        <f>+(L143-K143)</f>
        <v>4.166666666666663E-2</v>
      </c>
      <c r="I143" s="182" t="s">
        <v>45</v>
      </c>
      <c r="J143" s="55"/>
      <c r="K143" s="54">
        <v>0.67708333333333337</v>
      </c>
      <c r="L143" s="54">
        <v>0.71875</v>
      </c>
    </row>
    <row r="144" spans="1:12" x14ac:dyDescent="0.25">
      <c r="A144" s="213"/>
      <c r="B144" s="213"/>
      <c r="C144" s="213"/>
      <c r="D144" s="231">
        <v>4380</v>
      </c>
      <c r="E144" s="214"/>
      <c r="F144" s="89">
        <f>+G144+F133</f>
        <v>0.99999999999999911</v>
      </c>
      <c r="G144" s="90">
        <f>+H141+H143+H144</f>
        <v>0.12499999999999989</v>
      </c>
      <c r="H144" s="61">
        <f>+(L144-K144)</f>
        <v>4.166666666666663E-2</v>
      </c>
      <c r="I144" s="182" t="s">
        <v>18</v>
      </c>
      <c r="J144" s="55"/>
      <c r="K144" s="54">
        <v>0.71875</v>
      </c>
      <c r="L144" s="54">
        <v>0.76041666666666663</v>
      </c>
    </row>
    <row r="145" spans="1:12" ht="15" customHeight="1" x14ac:dyDescent="0.25">
      <c r="A145" s="213"/>
      <c r="B145" s="213" t="str">
        <f>B134</f>
        <v>LLAMUCA PEREZ SILVIA LORENA</v>
      </c>
      <c r="C145" s="213" t="str">
        <f>C134</f>
        <v>CONTABILIDAD FINANCIERA</v>
      </c>
      <c r="D145" s="231">
        <v>4538</v>
      </c>
      <c r="E145" s="214">
        <f>+E141+1</f>
        <v>45095</v>
      </c>
      <c r="F145" s="89"/>
      <c r="G145" s="20"/>
      <c r="H145" s="61">
        <f>+(L145-K145)</f>
        <v>4.1666666666666685E-2</v>
      </c>
      <c r="I145" s="182" t="s">
        <v>45</v>
      </c>
      <c r="J145" s="55"/>
      <c r="K145" s="54">
        <v>0.33333333333333331</v>
      </c>
      <c r="L145" s="54">
        <v>0.375</v>
      </c>
    </row>
    <row r="146" spans="1:12" x14ac:dyDescent="0.25">
      <c r="A146" s="213"/>
      <c r="B146" s="213"/>
      <c r="C146" s="213"/>
      <c r="D146" s="231">
        <v>4538</v>
      </c>
      <c r="E146" s="214"/>
      <c r="F146" s="89"/>
      <c r="G146" s="20"/>
      <c r="H146" s="61">
        <f>+(L146-K146)</f>
        <v>4.1666666666666685E-2</v>
      </c>
      <c r="I146" s="182" t="s">
        <v>45</v>
      </c>
      <c r="J146" s="55"/>
      <c r="K146" s="54">
        <v>0.375</v>
      </c>
      <c r="L146" s="54">
        <v>0.41666666666666669</v>
      </c>
    </row>
    <row r="147" spans="1:12" x14ac:dyDescent="0.25">
      <c r="A147" s="213"/>
      <c r="B147" s="213"/>
      <c r="C147" s="213"/>
      <c r="D147" s="231">
        <v>4538</v>
      </c>
      <c r="E147" s="214"/>
      <c r="F147" s="89">
        <f>+G147+F136</f>
        <v>1</v>
      </c>
      <c r="G147" s="90">
        <f>+H145+H146+H147</f>
        <v>0.125</v>
      </c>
      <c r="H147" s="61">
        <f>+(L147-K147)</f>
        <v>4.166666666666663E-2</v>
      </c>
      <c r="I147" s="182" t="s">
        <v>18</v>
      </c>
      <c r="J147" s="55"/>
      <c r="K147" s="54">
        <v>0.41666666666666669</v>
      </c>
      <c r="L147" s="54">
        <v>0.45833333333333331</v>
      </c>
    </row>
    <row r="148" spans="1:12" x14ac:dyDescent="0.25">
      <c r="A148" s="213"/>
      <c r="B148" s="15"/>
      <c r="C148" s="15"/>
      <c r="D148" s="231"/>
      <c r="E148" s="79"/>
      <c r="F148" s="118"/>
      <c r="G148" s="119"/>
      <c r="H148" s="120"/>
      <c r="I148" s="121"/>
      <c r="J148" s="60">
        <f>+(L148-K148)</f>
        <v>1.0416666666666685E-2</v>
      </c>
      <c r="K148" s="61">
        <v>0.45833333333333331</v>
      </c>
      <c r="L148" s="61">
        <v>0.46875</v>
      </c>
    </row>
    <row r="149" spans="1:12" ht="22.5" customHeight="1" x14ac:dyDescent="0.25">
      <c r="A149" s="213"/>
      <c r="B149" s="213" t="str">
        <f>B94</f>
        <v xml:space="preserve">PEÑAHERRERA MARIA ALEJANDRA </v>
      </c>
      <c r="C149" s="213" t="str">
        <f>C138</f>
        <v>FUNDAMENTOS DE LA INVESTIGACIÓN</v>
      </c>
      <c r="D149" s="231">
        <v>4568</v>
      </c>
      <c r="E149" s="214">
        <f>+E145</f>
        <v>45095</v>
      </c>
      <c r="F149" s="91"/>
      <c r="G149" s="90"/>
      <c r="H149" s="61">
        <f>+(L149-K149)</f>
        <v>4.166666666666663E-2</v>
      </c>
      <c r="I149" s="182" t="s">
        <v>45</v>
      </c>
      <c r="J149" s="55"/>
      <c r="K149" s="54">
        <v>0.46875</v>
      </c>
      <c r="L149" s="54">
        <v>0.51041666666666663</v>
      </c>
    </row>
    <row r="150" spans="1:12" ht="27" customHeight="1" x14ac:dyDescent="0.25">
      <c r="A150" s="213"/>
      <c r="B150" s="213"/>
      <c r="C150" s="213"/>
      <c r="D150" s="231">
        <v>4568</v>
      </c>
      <c r="E150" s="214"/>
      <c r="F150" s="91">
        <f>+G150+F139</f>
        <v>0.66666666666666696</v>
      </c>
      <c r="G150" s="90">
        <f>+H149+H150</f>
        <v>8.333333333333337E-2</v>
      </c>
      <c r="H150" s="61">
        <f>+(L150-K150)</f>
        <v>4.1666666666666741E-2</v>
      </c>
      <c r="I150" s="182" t="s">
        <v>18</v>
      </c>
      <c r="J150" s="55"/>
      <c r="K150" s="54">
        <v>0.51041666666666663</v>
      </c>
      <c r="L150" s="54">
        <v>0.55208333333333337</v>
      </c>
    </row>
    <row r="151" spans="1:12" x14ac:dyDescent="0.25">
      <c r="A151" s="77"/>
      <c r="B151" s="19"/>
      <c r="C151" s="16"/>
      <c r="D151" s="65"/>
      <c r="E151" s="63"/>
      <c r="F151" s="84"/>
      <c r="G151" s="16"/>
      <c r="H151" s="16"/>
      <c r="I151" s="16"/>
      <c r="J151" s="65"/>
      <c r="K151" s="16"/>
    </row>
    <row r="152" spans="1:12" x14ac:dyDescent="0.25">
      <c r="A152" s="11"/>
      <c r="B152" s="9"/>
      <c r="C152" s="42"/>
      <c r="D152" s="33"/>
      <c r="E152" s="122"/>
      <c r="F152" s="123"/>
      <c r="G152" s="22"/>
      <c r="H152" s="21"/>
      <c r="I152" s="21"/>
      <c r="J152" s="7"/>
      <c r="K152" s="21"/>
    </row>
    <row r="153" spans="1:12" x14ac:dyDescent="0.25">
      <c r="A153" s="11"/>
      <c r="B153" s="9"/>
      <c r="C153" s="33"/>
      <c r="D153" s="33"/>
      <c r="E153" s="122"/>
      <c r="F153" s="123"/>
      <c r="G153" s="22"/>
      <c r="H153" s="21"/>
      <c r="I153" s="21"/>
      <c r="J153" s="7"/>
      <c r="K153" s="21"/>
    </row>
    <row r="154" spans="1:12" ht="16.5" thickBot="1" x14ac:dyDescent="0.3">
      <c r="A154" s="11"/>
      <c r="B154" s="9"/>
      <c r="C154" s="198" t="s">
        <v>46</v>
      </c>
      <c r="D154" s="198"/>
      <c r="E154" s="198"/>
      <c r="F154" s="198"/>
      <c r="G154" s="198"/>
      <c r="H154" s="198"/>
      <c r="I154" s="198"/>
      <c r="J154" s="216"/>
      <c r="K154" s="216"/>
    </row>
    <row r="155" spans="1:12" x14ac:dyDescent="0.25">
      <c r="A155" s="11"/>
      <c r="B155" s="9"/>
      <c r="C155" s="124" t="s">
        <v>17</v>
      </c>
      <c r="D155" s="124"/>
      <c r="E155" s="125" t="s">
        <v>16</v>
      </c>
      <c r="F155" s="217" t="s">
        <v>15</v>
      </c>
      <c r="G155" s="217"/>
      <c r="H155" s="126" t="s">
        <v>14</v>
      </c>
      <c r="I155" s="126" t="s">
        <v>13</v>
      </c>
    </row>
    <row r="156" spans="1:12" x14ac:dyDescent="0.25">
      <c r="A156" s="11"/>
      <c r="B156" s="9"/>
      <c r="C156" s="6" t="str">
        <f>+C8</f>
        <v>LEGISLACIÓN MERCANTIL Y SOCIETARIA</v>
      </c>
      <c r="D156" s="36"/>
      <c r="E156" s="127">
        <f>E22</f>
        <v>44996</v>
      </c>
      <c r="F156" s="215">
        <f>+E38</f>
        <v>45010</v>
      </c>
      <c r="G156" s="215"/>
      <c r="H156" s="23">
        <f>E58</f>
        <v>45031</v>
      </c>
      <c r="I156" s="185">
        <f>E69</f>
        <v>45038</v>
      </c>
    </row>
    <row r="157" spans="1:12" x14ac:dyDescent="0.25">
      <c r="A157" s="11"/>
      <c r="B157" s="9"/>
      <c r="C157" s="6" t="str">
        <f>+C11</f>
        <v>PROCESO ADMINISTRATIVO</v>
      </c>
      <c r="D157" s="36"/>
      <c r="E157" s="127">
        <f>E25</f>
        <v>44997</v>
      </c>
      <c r="F157" s="215">
        <f>+E42</f>
        <v>45011</v>
      </c>
      <c r="G157" s="215"/>
      <c r="H157" s="23">
        <f>E62</f>
        <v>45032</v>
      </c>
      <c r="I157" s="185">
        <f>E73</f>
        <v>45039</v>
      </c>
    </row>
    <row r="158" spans="1:12" x14ac:dyDescent="0.25">
      <c r="A158" s="11"/>
      <c r="B158" s="9"/>
      <c r="C158" s="6" t="str">
        <f>+C13</f>
        <v>CONTEXTOS E INTERCULTURALIDAD</v>
      </c>
      <c r="D158" s="36"/>
      <c r="E158" s="127">
        <f>E25</f>
        <v>44997</v>
      </c>
      <c r="F158" s="215">
        <f>+E46</f>
        <v>45011</v>
      </c>
      <c r="G158" s="215"/>
      <c r="H158" s="23">
        <f>E62</f>
        <v>45032</v>
      </c>
      <c r="I158" s="185">
        <f>E73</f>
        <v>45039</v>
      </c>
    </row>
    <row r="159" spans="1:12" x14ac:dyDescent="0.25">
      <c r="A159" s="11"/>
      <c r="B159" s="9"/>
      <c r="C159" s="35" t="str">
        <f>+C82</f>
        <v>ESTADÍSTICA DESCRIPTIVA</v>
      </c>
      <c r="D159" s="222"/>
      <c r="E159" s="127">
        <f>E96</f>
        <v>45059</v>
      </c>
      <c r="F159" s="215">
        <f>+E112</f>
        <v>45073</v>
      </c>
      <c r="G159" s="215"/>
      <c r="H159" s="23">
        <f>E130</f>
        <v>45087</v>
      </c>
      <c r="I159" s="185">
        <f>E141</f>
        <v>45094</v>
      </c>
    </row>
    <row r="160" spans="1:12" x14ac:dyDescent="0.25">
      <c r="A160" s="11"/>
      <c r="B160" s="9"/>
      <c r="C160" s="6" t="str">
        <f>+C85</f>
        <v>CONTABILIDAD FINANCIERA</v>
      </c>
      <c r="D160" s="36"/>
      <c r="E160" s="127">
        <f>E99</f>
        <v>45060</v>
      </c>
      <c r="F160" s="215">
        <f>+E116</f>
        <v>45074</v>
      </c>
      <c r="G160" s="215"/>
      <c r="H160" s="23">
        <f>E134</f>
        <v>45088</v>
      </c>
      <c r="I160" s="185">
        <f>E145</f>
        <v>45095</v>
      </c>
    </row>
    <row r="161" spans="1:11" x14ac:dyDescent="0.25">
      <c r="A161" s="11"/>
      <c r="B161" s="9"/>
      <c r="C161" s="35" t="str">
        <f>+C87</f>
        <v>FUNDAMENTOS DE LA INVESTIGACIÓN</v>
      </c>
      <c r="D161" s="222"/>
      <c r="E161" s="127">
        <f>E99</f>
        <v>45060</v>
      </c>
      <c r="F161" s="215">
        <f>E116</f>
        <v>45074</v>
      </c>
      <c r="G161" s="215"/>
      <c r="H161" s="23">
        <f>E134</f>
        <v>45088</v>
      </c>
      <c r="I161" s="185">
        <f xml:space="preserve"> E145</f>
        <v>45095</v>
      </c>
    </row>
    <row r="162" spans="1:11" x14ac:dyDescent="0.25">
      <c r="A162" s="11"/>
      <c r="B162" s="9"/>
      <c r="C162" s="128"/>
      <c r="D162" s="223"/>
      <c r="E162" s="129"/>
      <c r="F162" s="130"/>
      <c r="G162" s="26"/>
      <c r="H162" s="25"/>
      <c r="I162" s="25"/>
      <c r="J162" s="131"/>
      <c r="K162" s="132"/>
    </row>
    <row r="163" spans="1:11" ht="15.75" x14ac:dyDescent="0.25">
      <c r="A163" s="198" t="s">
        <v>12</v>
      </c>
      <c r="B163" s="198"/>
      <c r="C163" s="198"/>
      <c r="D163" s="230"/>
      <c r="E163" s="133"/>
      <c r="F163" s="134"/>
      <c r="G163" s="184"/>
      <c r="H163" s="184"/>
      <c r="I163" s="184"/>
      <c r="J163" s="135"/>
      <c r="K163" s="184"/>
    </row>
    <row r="164" spans="1:11" ht="15.75" thickBot="1" x14ac:dyDescent="0.3">
      <c r="A164" s="11"/>
      <c r="B164" s="9"/>
      <c r="C164" s="42"/>
      <c r="D164" s="33"/>
      <c r="E164" s="63"/>
      <c r="F164" s="136"/>
      <c r="G164" s="27"/>
      <c r="H164" s="11"/>
      <c r="I164" s="28"/>
      <c r="J164" s="37"/>
      <c r="K164" s="21"/>
    </row>
    <row r="165" spans="1:11" ht="57.75" thickBot="1" x14ac:dyDescent="0.3">
      <c r="A165" s="11"/>
      <c r="B165" s="137" t="s">
        <v>11</v>
      </c>
      <c r="C165" s="138" t="s">
        <v>10</v>
      </c>
      <c r="D165" s="139"/>
      <c r="E165" s="140" t="s">
        <v>9</v>
      </c>
      <c r="F165" s="141" t="s">
        <v>8</v>
      </c>
      <c r="G165" s="142" t="s">
        <v>7</v>
      </c>
      <c r="H165" s="142" t="s">
        <v>47</v>
      </c>
      <c r="I165" s="143" t="s">
        <v>6</v>
      </c>
      <c r="J165" s="144" t="s">
        <v>48</v>
      </c>
      <c r="K165" s="29"/>
    </row>
    <row r="166" spans="1:11" x14ac:dyDescent="0.25">
      <c r="A166" s="11"/>
      <c r="B166" s="145">
        <v>1</v>
      </c>
      <c r="C166" s="146" t="str">
        <f t="shared" ref="C166:C171" si="0">C156</f>
        <v>LEGISLACIÓN MERCANTIL Y SOCIETARIA</v>
      </c>
      <c r="D166" s="224"/>
      <c r="E166" s="147">
        <f>+VLOOKUP(C166,'[1]MALLA LINEAL'!$D$11:$I$57,3,FALSE)</f>
        <v>2</v>
      </c>
      <c r="F166" s="147">
        <f>E166*40%</f>
        <v>0.8</v>
      </c>
      <c r="G166" s="148">
        <v>0.83333333333333337</v>
      </c>
      <c r="H166" s="30">
        <f>(G166*40%)/F166</f>
        <v>0.41666666666666669</v>
      </c>
      <c r="I166" s="149">
        <f>+F72</f>
        <v>0.99999999999999911</v>
      </c>
      <c r="J166" s="150">
        <f>(I166*40%)/F166</f>
        <v>0.49999999999999956</v>
      </c>
      <c r="K166" s="31"/>
    </row>
    <row r="167" spans="1:11" x14ac:dyDescent="0.25">
      <c r="A167" s="11"/>
      <c r="B167" s="145">
        <v>3</v>
      </c>
      <c r="C167" s="182" t="str">
        <f t="shared" si="0"/>
        <v>PROCESO ADMINISTRATIVO</v>
      </c>
      <c r="D167" s="100"/>
      <c r="E167" s="147">
        <f>+VLOOKUP(C167,'[1]MALLA LINEAL'!$D$11:$I$57,3,FALSE)</f>
        <v>2.6666666666666665</v>
      </c>
      <c r="F167" s="151">
        <f t="shared" ref="F167:F171" si="1">E167*40%</f>
        <v>1.0666666666666667</v>
      </c>
      <c r="G167" s="152">
        <v>1.0833333333333333</v>
      </c>
      <c r="H167" s="32">
        <f t="shared" ref="H167:H171" si="2">(G167*40%)/F167</f>
        <v>0.40625</v>
      </c>
      <c r="I167" s="153">
        <f>+F75</f>
        <v>1</v>
      </c>
      <c r="J167" s="154">
        <f>(I167*40%)/F167</f>
        <v>0.375</v>
      </c>
      <c r="K167" s="31"/>
    </row>
    <row r="168" spans="1:11" x14ac:dyDescent="0.25">
      <c r="A168" s="11"/>
      <c r="B168" s="145">
        <v>2</v>
      </c>
      <c r="C168" s="146" t="str">
        <f t="shared" si="0"/>
        <v>CONTEXTOS E INTERCULTURALIDAD</v>
      </c>
      <c r="D168" s="224"/>
      <c r="E168" s="147">
        <f>+VLOOKUP(C168,'[1]MALLA LINEAL'!$D$11:$I$57,3,FALSE)</f>
        <v>1.3333333333333333</v>
      </c>
      <c r="F168" s="151">
        <f t="shared" si="1"/>
        <v>0.53333333333333333</v>
      </c>
      <c r="G168" s="152">
        <v>0.54166666666666663</v>
      </c>
      <c r="H168" s="32">
        <f t="shared" si="2"/>
        <v>0.40625</v>
      </c>
      <c r="I168" s="153">
        <f>+F78</f>
        <v>0.66666666666666696</v>
      </c>
      <c r="J168" s="150">
        <f t="shared" ref="J168:J171" si="3">(I168*40%)/F168</f>
        <v>0.50000000000000022</v>
      </c>
      <c r="K168" s="31"/>
    </row>
    <row r="169" spans="1:11" x14ac:dyDescent="0.25">
      <c r="A169" s="11"/>
      <c r="B169" s="145">
        <v>4</v>
      </c>
      <c r="C169" s="146" t="str">
        <f>C159</f>
        <v>ESTADÍSTICA DESCRIPTIVA</v>
      </c>
      <c r="D169" s="224"/>
      <c r="E169" s="147">
        <f>+VLOOKUP(C169,'[1]MALLA LINEAL'!$D$11:$I$57,3,FALSE)</f>
        <v>2</v>
      </c>
      <c r="F169" s="151">
        <f t="shared" si="1"/>
        <v>0.8</v>
      </c>
      <c r="G169" s="152">
        <v>0.83333333333333337</v>
      </c>
      <c r="H169" s="32">
        <f t="shared" si="2"/>
        <v>0.41666666666666669</v>
      </c>
      <c r="I169" s="153">
        <f>+F144</f>
        <v>0.99999999999999911</v>
      </c>
      <c r="J169" s="154">
        <f t="shared" si="3"/>
        <v>0.49999999999999956</v>
      </c>
      <c r="K169" s="31"/>
    </row>
    <row r="170" spans="1:11" x14ac:dyDescent="0.25">
      <c r="A170" s="11"/>
      <c r="B170" s="145">
        <v>5</v>
      </c>
      <c r="C170" s="182" t="str">
        <f t="shared" si="0"/>
        <v>CONTABILIDAD FINANCIERA</v>
      </c>
      <c r="D170" s="100"/>
      <c r="E170" s="147">
        <f>+VLOOKUP(C170,'[1]MALLA LINEAL'!$D$11:$I$57,3,FALSE)</f>
        <v>2.6666666666666665</v>
      </c>
      <c r="F170" s="151">
        <f t="shared" si="1"/>
        <v>1.0666666666666667</v>
      </c>
      <c r="G170" s="152">
        <v>1.0833333333333333</v>
      </c>
      <c r="H170" s="32">
        <f t="shared" si="2"/>
        <v>0.40625</v>
      </c>
      <c r="I170" s="153">
        <f>+F147</f>
        <v>1</v>
      </c>
      <c r="J170" s="154">
        <f t="shared" si="3"/>
        <v>0.375</v>
      </c>
      <c r="K170" s="31"/>
    </row>
    <row r="171" spans="1:11" x14ac:dyDescent="0.25">
      <c r="A171" s="11"/>
      <c r="B171" s="145">
        <v>6</v>
      </c>
      <c r="C171" s="155" t="str">
        <f t="shared" si="0"/>
        <v>FUNDAMENTOS DE LA INVESTIGACIÓN</v>
      </c>
      <c r="D171" s="225"/>
      <c r="E171" s="147">
        <f>+VLOOKUP(C171,'[1]MALLA LINEAL'!$D$11:$I$57,3,FALSE)</f>
        <v>1.3333333333333333</v>
      </c>
      <c r="F171" s="151">
        <f t="shared" si="1"/>
        <v>0.53333333333333333</v>
      </c>
      <c r="G171" s="152">
        <v>0.54166666666666663</v>
      </c>
      <c r="H171" s="32">
        <f t="shared" si="2"/>
        <v>0.40625</v>
      </c>
      <c r="I171" s="153">
        <f>+F150</f>
        <v>0.66666666666666696</v>
      </c>
      <c r="J171" s="154">
        <f t="shared" si="3"/>
        <v>0.50000000000000022</v>
      </c>
      <c r="K171" s="31"/>
    </row>
    <row r="172" spans="1:11" ht="15.75" thickBot="1" x14ac:dyDescent="0.3">
      <c r="A172" s="11"/>
      <c r="B172" s="156"/>
      <c r="C172" s="157"/>
      <c r="D172" s="226"/>
      <c r="E172" s="158">
        <f>SUM(E166:E171)</f>
        <v>12</v>
      </c>
      <c r="F172" s="158">
        <f>SUM(F166:F171)</f>
        <v>4.8</v>
      </c>
      <c r="G172" s="159">
        <f>SUM(G166:G171)</f>
        <v>4.916666666666667</v>
      </c>
      <c r="H172" s="160">
        <f>AVERAGE(H166:H171)</f>
        <v>0.40972222222222227</v>
      </c>
      <c r="I172" s="159">
        <f>SUM(I166:I171)</f>
        <v>5.3333333333333321</v>
      </c>
      <c r="J172" s="161">
        <f>AVERAGE(J166:J171)</f>
        <v>0.4583333333333332</v>
      </c>
      <c r="K172" s="33"/>
    </row>
    <row r="173" spans="1:11" x14ac:dyDescent="0.25">
      <c r="A173" s="11"/>
      <c r="B173" s="9"/>
      <c r="C173" s="42"/>
      <c r="D173" s="33"/>
      <c r="E173" s="162"/>
      <c r="F173" s="44"/>
      <c r="G173" s="10"/>
      <c r="H173" s="34"/>
      <c r="I173" s="34"/>
      <c r="J173" s="37"/>
      <c r="K173" s="17"/>
    </row>
    <row r="174" spans="1:11" x14ac:dyDescent="0.25">
      <c r="A174" s="163"/>
      <c r="B174" s="24"/>
      <c r="C174" s="42"/>
      <c r="D174" s="33"/>
      <c r="E174" s="43"/>
      <c r="F174" s="44"/>
      <c r="G174" s="10"/>
      <c r="H174" s="11"/>
      <c r="I174" s="11"/>
      <c r="J174" s="37"/>
      <c r="K174" s="17"/>
    </row>
    <row r="175" spans="1:11" x14ac:dyDescent="0.25">
      <c r="A175" s="11"/>
      <c r="B175" s="9"/>
      <c r="C175" s="42"/>
      <c r="D175" s="33"/>
      <c r="E175" s="43"/>
      <c r="F175" s="44"/>
      <c r="G175" s="10"/>
      <c r="H175" s="11"/>
      <c r="I175" s="11"/>
      <c r="J175" s="37"/>
      <c r="K175" s="17"/>
    </row>
    <row r="176" spans="1:11" ht="15.75" thickBot="1" x14ac:dyDescent="0.3">
      <c r="A176" s="11"/>
      <c r="B176" s="9"/>
      <c r="C176" s="42"/>
      <c r="D176" s="33"/>
      <c r="E176" s="43"/>
      <c r="F176" s="44"/>
      <c r="G176" s="10"/>
      <c r="H176" s="11"/>
      <c r="I176" s="11"/>
      <c r="J176" s="37"/>
      <c r="K176" s="17"/>
    </row>
    <row r="177" spans="1:11" s="171" customFormat="1" ht="60" x14ac:dyDescent="0.25">
      <c r="A177" s="164"/>
      <c r="B177" s="42"/>
      <c r="C177" s="165" t="s">
        <v>5</v>
      </c>
      <c r="D177" s="166"/>
      <c r="E177" s="167" t="s">
        <v>4</v>
      </c>
      <c r="F177" s="168" t="s">
        <v>57</v>
      </c>
      <c r="G177" s="168" t="s">
        <v>58</v>
      </c>
      <c r="H177" s="168" t="s">
        <v>59</v>
      </c>
      <c r="I177" s="169" t="s">
        <v>60</v>
      </c>
      <c r="J177" s="170" t="s">
        <v>61</v>
      </c>
      <c r="K177" s="128"/>
    </row>
    <row r="178" spans="1:11" ht="30" customHeight="1" x14ac:dyDescent="0.25">
      <c r="A178" s="11"/>
      <c r="B178" s="9"/>
      <c r="C178" s="146" t="str">
        <f t="shared" ref="C178:C183" si="4">C166</f>
        <v>LEGISLACIÓN MERCANTIL Y SOCIETARIA</v>
      </c>
      <c r="D178" s="227"/>
      <c r="E178" s="172">
        <f>+I166</f>
        <v>0.99999999999999911</v>
      </c>
      <c r="F178" s="173">
        <v>4.1666666666666664E-2</v>
      </c>
      <c r="G178" s="173">
        <f t="shared" ref="G178:G183" si="5">+I166-F178</f>
        <v>0.95833333333333248</v>
      </c>
      <c r="H178" s="172">
        <v>0.125</v>
      </c>
      <c r="I178" s="172">
        <f>+E178-H178</f>
        <v>0.87499999999999911</v>
      </c>
      <c r="J178" s="174">
        <f>+(E178)-(F178+H178)</f>
        <v>0.83333333333333248</v>
      </c>
      <c r="K178" s="175"/>
    </row>
    <row r="179" spans="1:11" ht="20.100000000000001" customHeight="1" x14ac:dyDescent="0.25">
      <c r="A179" s="11"/>
      <c r="B179" s="9"/>
      <c r="C179" s="146" t="str">
        <f t="shared" si="4"/>
        <v>PROCESO ADMINISTRATIVO</v>
      </c>
      <c r="D179" s="227"/>
      <c r="E179" s="172">
        <f t="shared" ref="E179:E183" si="6">+I167</f>
        <v>1</v>
      </c>
      <c r="F179" s="173">
        <v>4.1666666666666664E-2</v>
      </c>
      <c r="G179" s="173">
        <f t="shared" si="5"/>
        <v>0.95833333333333337</v>
      </c>
      <c r="H179" s="172">
        <v>0.125</v>
      </c>
      <c r="I179" s="172">
        <f>I178</f>
        <v>0.87499999999999911</v>
      </c>
      <c r="J179" s="174">
        <f t="shared" ref="J179:J183" si="7">+(E179)-(F179+H179)</f>
        <v>0.83333333333333337</v>
      </c>
      <c r="K179" s="175"/>
    </row>
    <row r="180" spans="1:11" ht="20.100000000000001" customHeight="1" x14ac:dyDescent="0.25">
      <c r="A180" s="11"/>
      <c r="B180" s="9"/>
      <c r="C180" s="146" t="str">
        <f t="shared" si="4"/>
        <v>CONTEXTOS E INTERCULTURALIDAD</v>
      </c>
      <c r="D180" s="227"/>
      <c r="E180" s="172">
        <f t="shared" si="6"/>
        <v>0.66666666666666696</v>
      </c>
      <c r="F180" s="173">
        <v>4.1666666666666664E-2</v>
      </c>
      <c r="G180" s="173">
        <f t="shared" si="5"/>
        <v>0.62500000000000033</v>
      </c>
      <c r="H180" s="172">
        <v>0.125</v>
      </c>
      <c r="I180" s="172">
        <f>I179</f>
        <v>0.87499999999999911</v>
      </c>
      <c r="J180" s="174">
        <f>+(E180)-(F180+H180)</f>
        <v>0.50000000000000033</v>
      </c>
      <c r="K180" s="175"/>
    </row>
    <row r="181" spans="1:11" ht="32.1" customHeight="1" x14ac:dyDescent="0.25">
      <c r="A181" s="11"/>
      <c r="B181" s="9"/>
      <c r="C181" s="146" t="str">
        <f t="shared" si="4"/>
        <v>ESTADÍSTICA DESCRIPTIVA</v>
      </c>
      <c r="D181" s="227"/>
      <c r="E181" s="172">
        <f t="shared" si="6"/>
        <v>0.99999999999999911</v>
      </c>
      <c r="F181" s="173">
        <v>4.1666666666666664E-2</v>
      </c>
      <c r="G181" s="173">
        <f t="shared" si="5"/>
        <v>0.95833333333333248</v>
      </c>
      <c r="H181" s="172">
        <v>0.125</v>
      </c>
      <c r="I181" s="172">
        <f>I180</f>
        <v>0.87499999999999911</v>
      </c>
      <c r="J181" s="174">
        <f t="shared" si="7"/>
        <v>0.83333333333333248</v>
      </c>
      <c r="K181" s="175"/>
    </row>
    <row r="182" spans="1:11" ht="20.100000000000001" customHeight="1" x14ac:dyDescent="0.25">
      <c r="A182" s="11"/>
      <c r="B182" s="9"/>
      <c r="C182" s="146" t="str">
        <f t="shared" si="4"/>
        <v>CONTABILIDAD FINANCIERA</v>
      </c>
      <c r="D182" s="227"/>
      <c r="E182" s="172">
        <f t="shared" si="6"/>
        <v>1</v>
      </c>
      <c r="F182" s="173">
        <v>4.1666666666666664E-2</v>
      </c>
      <c r="G182" s="173">
        <f t="shared" si="5"/>
        <v>0.95833333333333337</v>
      </c>
      <c r="H182" s="172">
        <v>0.125</v>
      </c>
      <c r="I182" s="172">
        <f>I181</f>
        <v>0.87499999999999911</v>
      </c>
      <c r="J182" s="174">
        <f t="shared" si="7"/>
        <v>0.83333333333333337</v>
      </c>
      <c r="K182" s="175"/>
    </row>
    <row r="183" spans="1:11" ht="20.100000000000001" customHeight="1" x14ac:dyDescent="0.25">
      <c r="A183" s="11"/>
      <c r="B183" s="9"/>
      <c r="C183" s="146" t="str">
        <f t="shared" si="4"/>
        <v>FUNDAMENTOS DE LA INVESTIGACIÓN</v>
      </c>
      <c r="D183" s="227"/>
      <c r="E183" s="172">
        <f t="shared" si="6"/>
        <v>0.66666666666666696</v>
      </c>
      <c r="F183" s="173">
        <v>4.1666666666666664E-2</v>
      </c>
      <c r="G183" s="173">
        <f t="shared" si="5"/>
        <v>0.62500000000000033</v>
      </c>
      <c r="H183" s="172">
        <v>0.125</v>
      </c>
      <c r="I183" s="172">
        <f>I182</f>
        <v>0.87499999999999911</v>
      </c>
      <c r="J183" s="174">
        <f t="shared" si="7"/>
        <v>0.50000000000000033</v>
      </c>
      <c r="K183" s="175"/>
    </row>
    <row r="184" spans="1:11" x14ac:dyDescent="0.25">
      <c r="A184" s="176"/>
      <c r="B184" s="24"/>
      <c r="C184" s="128"/>
      <c r="D184" s="223"/>
      <c r="E184" s="129"/>
      <c r="F184" s="177"/>
      <c r="G184" s="24"/>
      <c r="H184" s="24"/>
      <c r="I184" s="24"/>
      <c r="J184" s="178"/>
      <c r="K184" s="175"/>
    </row>
    <row r="185" spans="1:11" x14ac:dyDescent="0.25">
      <c r="A185" s="11"/>
      <c r="B185" s="9"/>
      <c r="C185" s="128"/>
      <c r="D185" s="223"/>
      <c r="E185" s="129"/>
      <c r="F185" s="177"/>
      <c r="G185" s="24"/>
      <c r="H185" s="24"/>
      <c r="I185" s="24"/>
      <c r="J185" s="178"/>
      <c r="K185" s="175"/>
    </row>
    <row r="186" spans="1:11" x14ac:dyDescent="0.25">
      <c r="A186" s="11"/>
      <c r="B186" s="9"/>
      <c r="C186" s="33" t="s">
        <v>62</v>
      </c>
      <c r="D186" s="33"/>
      <c r="E186" s="43"/>
      <c r="F186" s="44"/>
      <c r="G186" s="10"/>
      <c r="H186" s="11"/>
      <c r="I186" s="11"/>
      <c r="J186" s="37"/>
      <c r="K186" s="17"/>
    </row>
    <row r="187" spans="1:11" x14ac:dyDescent="0.25">
      <c r="A187" s="11"/>
      <c r="B187" s="9"/>
      <c r="C187" s="33" t="s">
        <v>0</v>
      </c>
      <c r="D187" s="33"/>
      <c r="E187" s="43"/>
      <c r="F187" s="44"/>
      <c r="G187" s="10"/>
      <c r="H187" s="11"/>
      <c r="I187" s="11"/>
      <c r="J187" s="37"/>
      <c r="K187" s="17"/>
    </row>
    <row r="188" spans="1:11" x14ac:dyDescent="0.25">
      <c r="A188" s="11"/>
      <c r="B188" s="9"/>
      <c r="C188" s="42"/>
      <c r="D188" s="33"/>
      <c r="E188" s="43"/>
      <c r="F188" s="179"/>
      <c r="G188" s="9"/>
      <c r="H188" s="9"/>
      <c r="I188" s="9"/>
      <c r="J188" s="37"/>
      <c r="K188" s="17"/>
    </row>
    <row r="189" spans="1:11" x14ac:dyDescent="0.25">
      <c r="A189" s="11"/>
      <c r="B189" s="9"/>
      <c r="C189" s="42"/>
      <c r="D189" s="33"/>
      <c r="E189" s="43"/>
      <c r="F189" s="179"/>
      <c r="G189" s="9"/>
      <c r="H189" s="9"/>
      <c r="I189" s="9"/>
      <c r="J189" s="37"/>
      <c r="K189" s="17"/>
    </row>
    <row r="190" spans="1:11" x14ac:dyDescent="0.25">
      <c r="A190" s="11"/>
      <c r="B190" s="9"/>
      <c r="C190" s="42"/>
      <c r="D190" s="33"/>
      <c r="E190" s="43"/>
      <c r="F190" s="179"/>
      <c r="G190" s="9"/>
      <c r="H190" s="9"/>
      <c r="I190" s="9"/>
      <c r="J190" s="37"/>
      <c r="K190" s="17"/>
    </row>
    <row r="191" spans="1:11" x14ac:dyDescent="0.25">
      <c r="A191" s="11"/>
      <c r="B191" s="9"/>
      <c r="C191" s="42"/>
      <c r="D191" s="33"/>
      <c r="E191" s="43"/>
      <c r="F191" s="179"/>
      <c r="G191" s="9"/>
      <c r="H191" s="9"/>
      <c r="I191" s="9"/>
      <c r="J191" s="37"/>
      <c r="K191" s="17"/>
    </row>
  </sheetData>
  <mergeCells count="127">
    <mergeCell ref="A2:K2"/>
    <mergeCell ref="A3:K3"/>
    <mergeCell ref="A4:K4"/>
    <mergeCell ref="K7:L7"/>
    <mergeCell ref="A8:A13"/>
    <mergeCell ref="B8:B10"/>
    <mergeCell ref="C8:C10"/>
    <mergeCell ref="E8:E10"/>
    <mergeCell ref="E25:E26"/>
    <mergeCell ref="B28:B29"/>
    <mergeCell ref="C28:C29"/>
    <mergeCell ref="E28:E29"/>
    <mergeCell ref="A31:A36"/>
    <mergeCell ref="B31:B33"/>
    <mergeCell ref="C31:C33"/>
    <mergeCell ref="E31:E33"/>
    <mergeCell ref="A15:A20"/>
    <mergeCell ref="B15:B17"/>
    <mergeCell ref="C15:C17"/>
    <mergeCell ref="E15:E17"/>
    <mergeCell ref="A22:A29"/>
    <mergeCell ref="B22:B24"/>
    <mergeCell ref="C22:C24"/>
    <mergeCell ref="E22:E24"/>
    <mergeCell ref="B25:B26"/>
    <mergeCell ref="C25:C26"/>
    <mergeCell ref="A38:A47"/>
    <mergeCell ref="B38:B41"/>
    <mergeCell ref="C38:C41"/>
    <mergeCell ref="E38:E41"/>
    <mergeCell ref="B42:B44"/>
    <mergeCell ref="C42:C44"/>
    <mergeCell ref="E42:E44"/>
    <mergeCell ref="B46:B47"/>
    <mergeCell ref="C46:C47"/>
    <mergeCell ref="E46:E47"/>
    <mergeCell ref="A49:A54"/>
    <mergeCell ref="B49:B51"/>
    <mergeCell ref="C49:C51"/>
    <mergeCell ref="E49:E51"/>
    <mergeCell ref="A58:A67"/>
    <mergeCell ref="B58:B61"/>
    <mergeCell ref="C58:C61"/>
    <mergeCell ref="E58:E61"/>
    <mergeCell ref="B62:B64"/>
    <mergeCell ref="C62:C64"/>
    <mergeCell ref="E62:E64"/>
    <mergeCell ref="B66:B67"/>
    <mergeCell ref="C66:C67"/>
    <mergeCell ref="E66:E67"/>
    <mergeCell ref="A69:A78"/>
    <mergeCell ref="B69:B72"/>
    <mergeCell ref="C69:C72"/>
    <mergeCell ref="E69:E72"/>
    <mergeCell ref="B73:B75"/>
    <mergeCell ref="C73:C75"/>
    <mergeCell ref="E73:E75"/>
    <mergeCell ref="B77:B78"/>
    <mergeCell ref="C77:C78"/>
    <mergeCell ref="E77:E78"/>
    <mergeCell ref="K81:L81"/>
    <mergeCell ref="A82:A87"/>
    <mergeCell ref="B82:B84"/>
    <mergeCell ref="C82:C84"/>
    <mergeCell ref="E82:E84"/>
    <mergeCell ref="E99:E100"/>
    <mergeCell ref="B102:B103"/>
    <mergeCell ref="C102:C103"/>
    <mergeCell ref="E102:E103"/>
    <mergeCell ref="A105:A110"/>
    <mergeCell ref="B105:B107"/>
    <mergeCell ref="C105:C107"/>
    <mergeCell ref="E105:E107"/>
    <mergeCell ref="A89:A94"/>
    <mergeCell ref="B89:B91"/>
    <mergeCell ref="C89:C91"/>
    <mergeCell ref="E89:E91"/>
    <mergeCell ref="A96:A103"/>
    <mergeCell ref="B96:B98"/>
    <mergeCell ref="C96:C98"/>
    <mergeCell ref="E96:E98"/>
    <mergeCell ref="B99:B100"/>
    <mergeCell ref="C99:C100"/>
    <mergeCell ref="A112:A121"/>
    <mergeCell ref="B112:B115"/>
    <mergeCell ref="C112:C115"/>
    <mergeCell ref="E112:E115"/>
    <mergeCell ref="B116:B118"/>
    <mergeCell ref="C116:C118"/>
    <mergeCell ref="E116:E118"/>
    <mergeCell ref="B120:B121"/>
    <mergeCell ref="C120:C121"/>
    <mergeCell ref="E120:E121"/>
    <mergeCell ref="A130:A139"/>
    <mergeCell ref="B130:B133"/>
    <mergeCell ref="C130:C133"/>
    <mergeCell ref="E130:E133"/>
    <mergeCell ref="B134:B136"/>
    <mergeCell ref="C134:C136"/>
    <mergeCell ref="E134:E136"/>
    <mergeCell ref="B138:B139"/>
    <mergeCell ref="C138:C139"/>
    <mergeCell ref="E138:E139"/>
    <mergeCell ref="A1:K1"/>
    <mergeCell ref="A141:A150"/>
    <mergeCell ref="B141:B144"/>
    <mergeCell ref="C141:C144"/>
    <mergeCell ref="E141:E144"/>
    <mergeCell ref="B145:B147"/>
    <mergeCell ref="C145:C147"/>
    <mergeCell ref="A163:C163"/>
    <mergeCell ref="F156:G156"/>
    <mergeCell ref="F157:G157"/>
    <mergeCell ref="F158:G158"/>
    <mergeCell ref="F159:G159"/>
    <mergeCell ref="F160:G160"/>
    <mergeCell ref="F161:G161"/>
    <mergeCell ref="E145:E147"/>
    <mergeCell ref="B149:B150"/>
    <mergeCell ref="C149:C150"/>
    <mergeCell ref="E149:E150"/>
    <mergeCell ref="C154:K154"/>
    <mergeCell ref="F155:G155"/>
    <mergeCell ref="A123:A128"/>
    <mergeCell ref="B123:B125"/>
    <mergeCell ref="C123:C125"/>
    <mergeCell ref="E123:E125"/>
  </mergeCells>
  <conditionalFormatting sqref="A8:L8 A27:L28 A26:D26 F26:L26 A30:L42 A29:D29 F29:L29 A48:L62 A47 A45:L46 A43:D44 F43:L44 C47:D47 A65:L66 A63:D64 F63:L64 A68:L73 A67:D67 F67:L67 A76:L77 A74:D75 F74:L75 A79:L99 A78:D78 F78:L78 A101:L102 A100:D100 F100:L100 A104:L116 A103:D103 F103:L103 A119:L120 A117:D118 F117:L118 A122:L134 A121:D121 A137:L138 A135:D136 F135:L136 A140:L145 A139:D139 A148:L149 A146:D147 F146:L147 A150:D150 F150:L150 A14:L25 B9:L13 F47:L47 F121:L121 F139:L139">
    <cfRule type="expression" dxfId="151" priority="11">
      <formula>$D8=$D$13</formula>
    </cfRule>
    <cfRule type="expression" dxfId="150" priority="12">
      <formula>$D8=$D$11</formula>
    </cfRule>
    <cfRule type="expression" dxfId="149" priority="13">
      <formula>$D8=$D$8</formula>
    </cfRule>
  </conditionalFormatting>
  <conditionalFormatting sqref="A4:K4">
    <cfRule type="expression" dxfId="148" priority="10">
      <formula>$D8=4525</formula>
    </cfRule>
  </conditionalFormatting>
  <conditionalFormatting sqref="A82:L99 A101:L102 A100:D100 F100:L100 A104:L116 A103:D103 F103:L103 A119:L120 A117:D118 F117:L118 A122:L134 A121:D121 A137:L138 A135:D136 F135:L136 A140:L145 A139:D139 A148:L149 A146:D147 F146:L147 A150:D150 F150:L150 F121:L121 F139:L139">
    <cfRule type="expression" dxfId="147" priority="7">
      <formula>$D82=$D$87</formula>
    </cfRule>
    <cfRule type="expression" dxfId="146" priority="8">
      <formula>$D82=$D$85</formula>
    </cfRule>
    <cfRule type="expression" dxfId="145" priority="9">
      <formula>$D82=$D$82</formula>
    </cfRule>
  </conditionalFormatting>
  <conditionalFormatting sqref="A8:L78">
    <cfRule type="expression" dxfId="144" priority="4">
      <formula>$D8=4744</formula>
    </cfRule>
    <cfRule type="expression" dxfId="143" priority="5">
      <formula>$D8=4662</formula>
    </cfRule>
    <cfRule type="expression" dxfId="142" priority="6">
      <formula>$D8=5276</formula>
    </cfRule>
  </conditionalFormatting>
  <conditionalFormatting sqref="A82:L150">
    <cfRule type="expression" dxfId="141" priority="1">
      <formula>$D82=4743</formula>
    </cfRule>
    <cfRule type="expression" dxfId="140" priority="2">
      <formula>$D82=4659</formula>
    </cfRule>
    <cfRule type="expression" dxfId="139" priority="3">
      <formula>$D82=4665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L198"/>
  <sheetViews>
    <sheetView zoomScaleNormal="100" workbookViewId="0">
      <pane xSplit="3" ySplit="7" topLeftCell="D140" activePane="bottomRight" state="frozen"/>
      <selection activeCell="D5" sqref="D1:D1048576"/>
      <selection pane="topRight" activeCell="D5" sqref="D1:D1048576"/>
      <selection pane="bottomLeft" activeCell="D5" sqref="D1:D1048576"/>
      <selection pane="bottomRight" activeCell="D5" sqref="D1:D1048576"/>
    </sheetView>
  </sheetViews>
  <sheetFormatPr baseColWidth="10" defaultColWidth="11.42578125" defaultRowHeight="15" x14ac:dyDescent="0.25"/>
  <cols>
    <col min="1" max="1" width="3.5703125" style="3" customWidth="1"/>
    <col min="2" max="2" width="15.7109375" style="2" customWidth="1"/>
    <col min="3" max="3" width="43.5703125" style="171" customWidth="1"/>
    <col min="4" max="4" width="5.42578125" style="228" customWidth="1"/>
    <col min="5" max="5" width="28.7109375" style="180" customWidth="1"/>
    <col min="6" max="6" width="15.28515625" style="181" customWidth="1"/>
    <col min="7" max="7" width="12.7109375" style="3" customWidth="1"/>
    <col min="8" max="8" width="29" style="3" bestFit="1" customWidth="1"/>
    <col min="9" max="9" width="22.28515625" style="2" customWidth="1"/>
    <col min="10" max="10" width="24.42578125" style="1" customWidth="1"/>
    <col min="11" max="11" width="22.28515625" style="4" customWidth="1"/>
    <col min="12" max="12" width="16.28515625" style="2" customWidth="1"/>
    <col min="13" max="16384" width="11.42578125" style="2"/>
  </cols>
  <sheetData>
    <row r="1" spans="1:12" ht="18.75" x14ac:dyDescent="0.3">
      <c r="A1" s="212" t="s">
        <v>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8.75" x14ac:dyDescent="0.3">
      <c r="A2" s="212" t="s">
        <v>49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75" x14ac:dyDescent="0.3">
      <c r="A3" s="220" t="s">
        <v>41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15.75" x14ac:dyDescent="0.25">
      <c r="A4" s="209" t="s">
        <v>50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 x14ac:dyDescent="0.25">
      <c r="A5" s="38"/>
      <c r="B5" s="7"/>
      <c r="C5" s="39"/>
      <c r="D5" s="39"/>
      <c r="E5" s="40"/>
      <c r="F5" s="41"/>
      <c r="G5" s="8"/>
      <c r="H5" s="7"/>
      <c r="I5" s="7"/>
      <c r="J5" s="7"/>
      <c r="K5" s="7"/>
    </row>
    <row r="6" spans="1:12" ht="15.75" thickBot="1" x14ac:dyDescent="0.3">
      <c r="A6" s="11"/>
      <c r="B6" s="9"/>
      <c r="C6" s="42"/>
      <c r="D6" s="33"/>
      <c r="E6" s="43"/>
      <c r="F6" s="44"/>
      <c r="G6" s="10"/>
      <c r="H6" s="11"/>
      <c r="I6" s="11"/>
      <c r="J6" s="37"/>
      <c r="K6" s="17"/>
    </row>
    <row r="7" spans="1:12" ht="48.75" thickBot="1" x14ac:dyDescent="0.3">
      <c r="A7" s="45" t="s">
        <v>51</v>
      </c>
      <c r="B7" s="46" t="s">
        <v>52</v>
      </c>
      <c r="C7" s="47" t="s">
        <v>40</v>
      </c>
      <c r="D7" s="47" t="s">
        <v>53</v>
      </c>
      <c r="E7" s="48" t="s">
        <v>39</v>
      </c>
      <c r="F7" s="49" t="s">
        <v>54</v>
      </c>
      <c r="G7" s="50" t="s">
        <v>55</v>
      </c>
      <c r="H7" s="47" t="s">
        <v>37</v>
      </c>
      <c r="I7" s="47" t="s">
        <v>36</v>
      </c>
      <c r="J7" s="51" t="s">
        <v>35</v>
      </c>
      <c r="K7" s="210" t="s">
        <v>34</v>
      </c>
      <c r="L7" s="211"/>
    </row>
    <row r="8" spans="1:12" ht="24.75" customHeight="1" x14ac:dyDescent="0.25">
      <c r="A8" s="203" t="s">
        <v>33</v>
      </c>
      <c r="B8" s="192" t="str">
        <f>+[1]RESUMEN!B15</f>
        <v>CACERES MAYORGA PAUL ALEJANDRO</v>
      </c>
      <c r="C8" s="192" t="str">
        <f>+'[1]MALLA LINEAL'!D24</f>
        <v>ESTADÍSTICA INFERENCIAL</v>
      </c>
      <c r="D8" s="231">
        <v>4517</v>
      </c>
      <c r="E8" s="195">
        <v>44982</v>
      </c>
      <c r="F8" s="52"/>
      <c r="G8" s="53"/>
      <c r="H8" s="54">
        <f>+(L8-K8)</f>
        <v>4.166666666666663E-2</v>
      </c>
      <c r="I8" s="14" t="s">
        <v>20</v>
      </c>
      <c r="J8" s="55"/>
      <c r="K8" s="56">
        <v>0.625</v>
      </c>
      <c r="L8" s="56">
        <v>0.66666666666666663</v>
      </c>
    </row>
    <row r="9" spans="1:12" ht="19.5" customHeight="1" x14ac:dyDescent="0.25">
      <c r="A9" s="204"/>
      <c r="B9" s="193"/>
      <c r="C9" s="193"/>
      <c r="D9" s="231"/>
      <c r="E9" s="196"/>
      <c r="F9" s="57"/>
      <c r="G9" s="58"/>
      <c r="H9" s="59"/>
      <c r="I9" s="59"/>
      <c r="J9" s="60">
        <f>+(L9-K9)</f>
        <v>1.0416666666666741E-2</v>
      </c>
      <c r="K9" s="61">
        <v>0.66666666666666663</v>
      </c>
      <c r="L9" s="61">
        <v>0.67708333333333337</v>
      </c>
    </row>
    <row r="10" spans="1:12" ht="25.5" customHeight="1" x14ac:dyDescent="0.25">
      <c r="A10" s="204"/>
      <c r="B10" s="194"/>
      <c r="C10" s="194"/>
      <c r="D10" s="231">
        <v>4517</v>
      </c>
      <c r="E10" s="197"/>
      <c r="F10" s="52">
        <f>+G10</f>
        <v>0.12499999999999989</v>
      </c>
      <c r="G10" s="53">
        <f>H8+H10</f>
        <v>0.12499999999999989</v>
      </c>
      <c r="H10" s="54">
        <f>+(L10-K10)</f>
        <v>8.3333333333333259E-2</v>
      </c>
      <c r="I10" s="14" t="s">
        <v>20</v>
      </c>
      <c r="J10" s="55"/>
      <c r="K10" s="61">
        <v>0.67708333333333337</v>
      </c>
      <c r="L10" s="61">
        <v>0.76041666666666663</v>
      </c>
    </row>
    <row r="11" spans="1:12" ht="22.5" customHeight="1" x14ac:dyDescent="0.25">
      <c r="A11" s="204"/>
      <c r="B11" s="6" t="str">
        <f>+[1]RESUMEN!B16</f>
        <v>CARRANZA GUERRERO MIRIAN NOEMI</v>
      </c>
      <c r="C11" s="182" t="str">
        <f>+'[1]MALLA LINEAL'!D27</f>
        <v>CONTABILIDAD DE COSTOS</v>
      </c>
      <c r="D11" s="231">
        <v>4385</v>
      </c>
      <c r="E11" s="183">
        <f>E8+1</f>
        <v>44983</v>
      </c>
      <c r="F11" s="52">
        <f>+G11</f>
        <v>0.125</v>
      </c>
      <c r="G11" s="53">
        <f>H11</f>
        <v>0.125</v>
      </c>
      <c r="H11" s="53">
        <f>+(L11-K11)</f>
        <v>0.125</v>
      </c>
      <c r="I11" s="14" t="s">
        <v>20</v>
      </c>
      <c r="J11" s="55"/>
      <c r="K11" s="61">
        <v>0.33333333333333331</v>
      </c>
      <c r="L11" s="61">
        <v>0.45833333333333331</v>
      </c>
    </row>
    <row r="12" spans="1:12" x14ac:dyDescent="0.25">
      <c r="A12" s="204"/>
      <c r="B12" s="5"/>
      <c r="C12" s="182"/>
      <c r="D12" s="55"/>
      <c r="E12" s="183"/>
      <c r="F12" s="57"/>
      <c r="G12" s="58"/>
      <c r="H12" s="59"/>
      <c r="I12" s="59"/>
      <c r="J12" s="60">
        <f>+(L12-K12)</f>
        <v>1.0416666666666685E-2</v>
      </c>
      <c r="K12" s="61">
        <v>0.45833333333333331</v>
      </c>
      <c r="L12" s="61">
        <v>0.46875</v>
      </c>
    </row>
    <row r="13" spans="1:12" ht="22.5" customHeight="1" x14ac:dyDescent="0.25">
      <c r="A13" s="205"/>
      <c r="B13" s="6" t="str">
        <f>+[1]RESUMEN!B17</f>
        <v>ALTAMIRANO ZANIPATIN ANDRES SEBASTIAN</v>
      </c>
      <c r="C13" s="182" t="str">
        <f>+'[1]MALLA LINEAL'!D26</f>
        <v>DISEÑO Y ESTRUCTURAS ORGANIZACIONALES</v>
      </c>
      <c r="D13" s="231">
        <v>4515</v>
      </c>
      <c r="E13" s="183">
        <f>+E11</f>
        <v>44983</v>
      </c>
      <c r="F13" s="52">
        <f>+G13</f>
        <v>0.125</v>
      </c>
      <c r="G13" s="53">
        <f>H13</f>
        <v>0.125</v>
      </c>
      <c r="H13" s="54">
        <f>+L13-K13</f>
        <v>0.125</v>
      </c>
      <c r="I13" s="14" t="s">
        <v>20</v>
      </c>
      <c r="J13" s="55"/>
      <c r="K13" s="61">
        <v>0.46875</v>
      </c>
      <c r="L13" s="61">
        <v>0.59375</v>
      </c>
    </row>
    <row r="14" spans="1:12" x14ac:dyDescent="0.25">
      <c r="A14" s="62"/>
      <c r="B14" s="16"/>
      <c r="C14" s="16"/>
      <c r="D14" s="65"/>
      <c r="E14" s="63"/>
      <c r="F14" s="64"/>
      <c r="G14" s="16"/>
      <c r="H14" s="16"/>
      <c r="I14" s="16"/>
      <c r="J14" s="65"/>
      <c r="K14" s="66"/>
      <c r="L14" s="67"/>
    </row>
    <row r="15" spans="1:12" x14ac:dyDescent="0.25">
      <c r="A15" s="218" t="s">
        <v>32</v>
      </c>
      <c r="B15" s="213" t="str">
        <f>B8</f>
        <v>CACERES MAYORGA PAUL ALEJANDRO</v>
      </c>
      <c r="C15" s="213" t="str">
        <f>C8</f>
        <v>ESTADÍSTICA INFERENCIAL</v>
      </c>
      <c r="D15" s="231">
        <v>4517</v>
      </c>
      <c r="E15" s="214">
        <f>E8+7</f>
        <v>44989</v>
      </c>
      <c r="F15" s="52"/>
      <c r="G15" s="54"/>
      <c r="H15" s="54">
        <f>+(L15-K15)</f>
        <v>4.166666666666663E-2</v>
      </c>
      <c r="I15" s="14" t="s">
        <v>20</v>
      </c>
      <c r="J15" s="55"/>
      <c r="K15" s="61">
        <v>0.625</v>
      </c>
      <c r="L15" s="61">
        <v>0.66666666666666663</v>
      </c>
    </row>
    <row r="16" spans="1:12" x14ac:dyDescent="0.25">
      <c r="A16" s="218"/>
      <c r="B16" s="213"/>
      <c r="C16" s="213"/>
      <c r="D16" s="231">
        <v>4517</v>
      </c>
      <c r="E16" s="214"/>
      <c r="F16" s="57"/>
      <c r="G16" s="58"/>
      <c r="H16" s="59"/>
      <c r="I16" s="59"/>
      <c r="J16" s="60">
        <f>+(L16-K16)</f>
        <v>1.0416666666666741E-2</v>
      </c>
      <c r="K16" s="61">
        <v>0.66666666666666663</v>
      </c>
      <c r="L16" s="61">
        <v>0.67708333333333337</v>
      </c>
    </row>
    <row r="17" spans="1:12" x14ac:dyDescent="0.25">
      <c r="A17" s="218"/>
      <c r="B17" s="213"/>
      <c r="C17" s="213"/>
      <c r="D17" s="231">
        <v>4517</v>
      </c>
      <c r="E17" s="214"/>
      <c r="F17" s="52">
        <f>+G17+F10</f>
        <v>0.24999999999999978</v>
      </c>
      <c r="G17" s="54">
        <f>H15+H17</f>
        <v>0.12499999999999989</v>
      </c>
      <c r="H17" s="54">
        <f>+(L17-K17)</f>
        <v>8.3333333333333259E-2</v>
      </c>
      <c r="I17" s="14" t="s">
        <v>20</v>
      </c>
      <c r="J17" s="55"/>
      <c r="K17" s="61">
        <v>0.67708333333333337</v>
      </c>
      <c r="L17" s="61">
        <v>0.76041666666666663</v>
      </c>
    </row>
    <row r="18" spans="1:12" ht="20.100000000000001" customHeight="1" x14ac:dyDescent="0.25">
      <c r="A18" s="218"/>
      <c r="B18" s="6" t="str">
        <f>B11</f>
        <v>CARRANZA GUERRERO MIRIAN NOEMI</v>
      </c>
      <c r="C18" s="6" t="str">
        <f>C11</f>
        <v>CONTABILIDAD DE COSTOS</v>
      </c>
      <c r="D18" s="231">
        <v>4385</v>
      </c>
      <c r="E18" s="183">
        <f>E15+1</f>
        <v>44990</v>
      </c>
      <c r="F18" s="52">
        <f>+G18+F11</f>
        <v>0.25</v>
      </c>
      <c r="G18" s="53">
        <f>H18</f>
        <v>0.125</v>
      </c>
      <c r="H18" s="53">
        <f>+(L18-K18)</f>
        <v>0.125</v>
      </c>
      <c r="I18" s="14" t="s">
        <v>20</v>
      </c>
      <c r="J18" s="55"/>
      <c r="K18" s="61">
        <v>0.33333333333333331</v>
      </c>
      <c r="L18" s="61">
        <v>0.45833333333333331</v>
      </c>
    </row>
    <row r="19" spans="1:12" x14ac:dyDescent="0.25">
      <c r="A19" s="218"/>
      <c r="B19" s="6"/>
      <c r="C19" s="6"/>
      <c r="D19" s="36"/>
      <c r="E19" s="183"/>
      <c r="F19" s="57"/>
      <c r="G19" s="58"/>
      <c r="H19" s="59"/>
      <c r="I19" s="59"/>
      <c r="J19" s="60">
        <f>+(L19-K19)</f>
        <v>1.0416666666666685E-2</v>
      </c>
      <c r="K19" s="61">
        <v>0.45833333333333331</v>
      </c>
      <c r="L19" s="61">
        <v>0.46875</v>
      </c>
    </row>
    <row r="20" spans="1:12" ht="48" x14ac:dyDescent="0.25">
      <c r="A20" s="218"/>
      <c r="B20" s="182" t="str">
        <f>B13</f>
        <v>ALTAMIRANO ZANIPATIN ANDRES SEBASTIAN</v>
      </c>
      <c r="C20" s="182" t="str">
        <f>C13</f>
        <v>DISEÑO Y ESTRUCTURAS ORGANIZACIONALES</v>
      </c>
      <c r="D20" s="231">
        <v>4515</v>
      </c>
      <c r="E20" s="183">
        <f>+E18</f>
        <v>44990</v>
      </c>
      <c r="F20" s="52">
        <f>+G20+F13</f>
        <v>0.25</v>
      </c>
      <c r="G20" s="53">
        <f>H20</f>
        <v>0.125</v>
      </c>
      <c r="H20" s="54">
        <f>+(L20-K20)</f>
        <v>0.125</v>
      </c>
      <c r="I20" s="14" t="s">
        <v>20</v>
      </c>
      <c r="J20" s="55"/>
      <c r="K20" s="61">
        <v>0.46875</v>
      </c>
      <c r="L20" s="61">
        <v>0.59375</v>
      </c>
    </row>
    <row r="21" spans="1:12" x14ac:dyDescent="0.25">
      <c r="A21" s="62"/>
      <c r="B21" s="16"/>
      <c r="C21" s="16"/>
      <c r="D21" s="65"/>
      <c r="E21" s="63"/>
      <c r="F21" s="64"/>
      <c r="G21" s="16"/>
      <c r="H21" s="16"/>
      <c r="I21" s="16"/>
      <c r="J21" s="65"/>
      <c r="K21" s="66"/>
      <c r="L21" s="67"/>
    </row>
    <row r="22" spans="1:12" x14ac:dyDescent="0.25">
      <c r="A22" s="218" t="s">
        <v>31</v>
      </c>
      <c r="B22" s="213" t="str">
        <f>B15</f>
        <v>CACERES MAYORGA PAUL ALEJANDRO</v>
      </c>
      <c r="C22" s="213" t="str">
        <f>C15</f>
        <v>ESTADÍSTICA INFERENCIAL</v>
      </c>
      <c r="D22" s="231">
        <v>4517</v>
      </c>
      <c r="E22" s="214">
        <f>E15+7</f>
        <v>44996</v>
      </c>
      <c r="F22" s="52"/>
      <c r="G22" s="54"/>
      <c r="H22" s="54">
        <f>+(L22-K22)</f>
        <v>4.166666666666663E-2</v>
      </c>
      <c r="I22" s="14" t="s">
        <v>24</v>
      </c>
      <c r="J22" s="68"/>
      <c r="K22" s="61">
        <v>0.625</v>
      </c>
      <c r="L22" s="61">
        <v>0.66666666666666663</v>
      </c>
    </row>
    <row r="23" spans="1:12" x14ac:dyDescent="0.25">
      <c r="A23" s="218"/>
      <c r="B23" s="213"/>
      <c r="C23" s="213"/>
      <c r="D23" s="231">
        <v>4517</v>
      </c>
      <c r="E23" s="214"/>
      <c r="F23" s="57"/>
      <c r="G23" s="58"/>
      <c r="H23" s="59"/>
      <c r="I23" s="69"/>
      <c r="J23" s="60">
        <f>+(L23-K23)</f>
        <v>1.0416666666666741E-2</v>
      </c>
      <c r="K23" s="61">
        <v>0.66666666666666663</v>
      </c>
      <c r="L23" s="61">
        <v>0.67708333333333337</v>
      </c>
    </row>
    <row r="24" spans="1:12" x14ac:dyDescent="0.25">
      <c r="A24" s="218"/>
      <c r="B24" s="213"/>
      <c r="C24" s="213"/>
      <c r="D24" s="231">
        <v>4517</v>
      </c>
      <c r="E24" s="214"/>
      <c r="F24" s="52">
        <f>+G24+F17</f>
        <v>0.37499999999999967</v>
      </c>
      <c r="G24" s="54">
        <f>H22+H24</f>
        <v>0.12499999999999989</v>
      </c>
      <c r="H24" s="54">
        <f>+(L24-K24)</f>
        <v>8.3333333333333259E-2</v>
      </c>
      <c r="I24" s="14" t="s">
        <v>20</v>
      </c>
      <c r="J24" s="68"/>
      <c r="K24" s="61">
        <v>0.67708333333333337</v>
      </c>
      <c r="L24" s="61">
        <v>0.76041666666666663</v>
      </c>
    </row>
    <row r="25" spans="1:12" x14ac:dyDescent="0.25">
      <c r="A25" s="218"/>
      <c r="B25" s="213" t="str">
        <f>B18</f>
        <v>CARRANZA GUERRERO MIRIAN NOEMI</v>
      </c>
      <c r="C25" s="213" t="str">
        <f>C18</f>
        <v>CONTABILIDAD DE COSTOS</v>
      </c>
      <c r="D25" s="231">
        <v>4385</v>
      </c>
      <c r="E25" s="195">
        <f>+E18+7</f>
        <v>44997</v>
      </c>
      <c r="F25" s="52"/>
      <c r="G25" s="53"/>
      <c r="H25" s="54">
        <f>+(L25-K25)</f>
        <v>4.1666666666666685E-2</v>
      </c>
      <c r="I25" s="14" t="s">
        <v>24</v>
      </c>
      <c r="J25" s="55"/>
      <c r="K25" s="61">
        <v>0.33333333333333331</v>
      </c>
      <c r="L25" s="61">
        <v>0.375</v>
      </c>
    </row>
    <row r="26" spans="1:12" x14ac:dyDescent="0.25">
      <c r="A26" s="218"/>
      <c r="B26" s="219"/>
      <c r="C26" s="213"/>
      <c r="D26" s="231">
        <v>4385</v>
      </c>
      <c r="E26" s="197"/>
      <c r="F26" s="52">
        <f>+G26+F18</f>
        <v>0.375</v>
      </c>
      <c r="G26" s="53">
        <f>H25+H26</f>
        <v>0.125</v>
      </c>
      <c r="H26" s="54">
        <f>+(L26-K26)</f>
        <v>8.3333333333333315E-2</v>
      </c>
      <c r="I26" s="14" t="s">
        <v>20</v>
      </c>
      <c r="J26" s="55"/>
      <c r="K26" s="61">
        <v>0.375</v>
      </c>
      <c r="L26" s="61">
        <v>0.45833333333333331</v>
      </c>
    </row>
    <row r="27" spans="1:12" x14ac:dyDescent="0.25">
      <c r="A27" s="218"/>
      <c r="B27" s="188"/>
      <c r="C27" s="182"/>
      <c r="D27" s="55"/>
      <c r="E27" s="183"/>
      <c r="F27" s="57"/>
      <c r="G27" s="58"/>
      <c r="H27" s="59"/>
      <c r="I27" s="69"/>
      <c r="J27" s="60">
        <f>+(L27-K27)</f>
        <v>1.0416666666666685E-2</v>
      </c>
      <c r="K27" s="61">
        <v>0.45833333333333331</v>
      </c>
      <c r="L27" s="61">
        <v>0.46875</v>
      </c>
    </row>
    <row r="28" spans="1:12" ht="14.45" customHeight="1" x14ac:dyDescent="0.25">
      <c r="A28" s="218"/>
      <c r="B28" s="192" t="str">
        <f>B20</f>
        <v>ALTAMIRANO ZANIPATIN ANDRES SEBASTIAN</v>
      </c>
      <c r="C28" s="192" t="str">
        <f>C20</f>
        <v>DISEÑO Y ESTRUCTURAS ORGANIZACIONALES</v>
      </c>
      <c r="D28" s="231">
        <v>4515</v>
      </c>
      <c r="E28" s="195">
        <f>+E25</f>
        <v>44997</v>
      </c>
      <c r="F28" s="57"/>
      <c r="G28" s="58"/>
      <c r="H28" s="54">
        <f>+(L28-K28)</f>
        <v>4.166666666666663E-2</v>
      </c>
      <c r="I28" s="14" t="s">
        <v>20</v>
      </c>
      <c r="J28" s="60"/>
      <c r="K28" s="61">
        <v>0.46875</v>
      </c>
      <c r="L28" s="61">
        <v>0.51041666666666663</v>
      </c>
    </row>
    <row r="29" spans="1:12" ht="15" customHeight="1" x14ac:dyDescent="0.25">
      <c r="A29" s="218"/>
      <c r="B29" s="193"/>
      <c r="C29" s="193"/>
      <c r="D29" s="231">
        <v>4515</v>
      </c>
      <c r="E29" s="196"/>
      <c r="F29" s="52"/>
      <c r="G29" s="53"/>
      <c r="H29" s="54">
        <f>+(L29-K29)</f>
        <v>4.1666666666666741E-2</v>
      </c>
      <c r="I29" s="14" t="s">
        <v>24</v>
      </c>
      <c r="J29" s="55"/>
      <c r="K29" s="61">
        <v>0.51041666666666663</v>
      </c>
      <c r="L29" s="61">
        <v>0.55208333333333337</v>
      </c>
    </row>
    <row r="30" spans="1:12" x14ac:dyDescent="0.25">
      <c r="A30" s="218"/>
      <c r="B30" s="194"/>
      <c r="C30" s="194"/>
      <c r="D30" s="231">
        <v>4515</v>
      </c>
      <c r="E30" s="197"/>
      <c r="F30" s="52">
        <f>+G30+F20</f>
        <v>0.375</v>
      </c>
      <c r="G30" s="53">
        <f>+H28+H29+H30</f>
        <v>0.125</v>
      </c>
      <c r="H30" s="54">
        <f>+(L30-K30)</f>
        <v>4.166666666666663E-2</v>
      </c>
      <c r="I30" s="14" t="s">
        <v>20</v>
      </c>
      <c r="J30" s="55"/>
      <c r="K30" s="61">
        <v>0.55208333333333337</v>
      </c>
      <c r="L30" s="61">
        <v>0.59375</v>
      </c>
    </row>
    <row r="31" spans="1:12" x14ac:dyDescent="0.25">
      <c r="A31" s="62"/>
      <c r="B31" s="16"/>
      <c r="C31" s="16"/>
      <c r="D31" s="65"/>
      <c r="E31" s="63"/>
      <c r="F31" s="64"/>
      <c r="G31" s="16"/>
      <c r="H31" s="16"/>
      <c r="I31" s="16"/>
      <c r="J31" s="65"/>
      <c r="K31" s="66"/>
      <c r="L31" s="67"/>
    </row>
    <row r="32" spans="1:12" x14ac:dyDescent="0.25">
      <c r="A32" s="218" t="s">
        <v>30</v>
      </c>
      <c r="B32" s="213" t="str">
        <f>B22</f>
        <v>CACERES MAYORGA PAUL ALEJANDRO</v>
      </c>
      <c r="C32" s="213" t="str">
        <f>C22</f>
        <v>ESTADÍSTICA INFERENCIAL</v>
      </c>
      <c r="D32" s="231">
        <v>4517</v>
      </c>
      <c r="E32" s="214">
        <f>E22+7</f>
        <v>45003</v>
      </c>
      <c r="F32" s="52"/>
      <c r="G32" s="14"/>
      <c r="H32" s="54">
        <f>+(L32-K32)</f>
        <v>4.166666666666663E-2</v>
      </c>
      <c r="I32" s="14" t="s">
        <v>20</v>
      </c>
      <c r="J32" s="68"/>
      <c r="K32" s="61">
        <v>0.625</v>
      </c>
      <c r="L32" s="61">
        <v>0.66666666666666663</v>
      </c>
    </row>
    <row r="33" spans="1:12" x14ac:dyDescent="0.25">
      <c r="A33" s="218"/>
      <c r="B33" s="213"/>
      <c r="C33" s="213"/>
      <c r="D33" s="231">
        <v>4517</v>
      </c>
      <c r="E33" s="214"/>
      <c r="F33" s="57"/>
      <c r="G33" s="58"/>
      <c r="H33" s="59"/>
      <c r="I33" s="69"/>
      <c r="J33" s="60">
        <f>+(L33-K33)</f>
        <v>1.0416666666666741E-2</v>
      </c>
      <c r="K33" s="61">
        <v>0.66666666666666663</v>
      </c>
      <c r="L33" s="61">
        <v>0.67708333333333337</v>
      </c>
    </row>
    <row r="34" spans="1:12" x14ac:dyDescent="0.25">
      <c r="A34" s="218"/>
      <c r="B34" s="213"/>
      <c r="C34" s="213"/>
      <c r="D34" s="231">
        <v>4517</v>
      </c>
      <c r="E34" s="214"/>
      <c r="F34" s="52">
        <f>+G34+F24</f>
        <v>0.49999999999999956</v>
      </c>
      <c r="G34" s="54">
        <f>H32+H34</f>
        <v>0.12499999999999989</v>
      </c>
      <c r="H34" s="54">
        <f>+(L34-K34)</f>
        <v>8.3333333333333259E-2</v>
      </c>
      <c r="I34" s="14" t="s">
        <v>20</v>
      </c>
      <c r="J34" s="68"/>
      <c r="K34" s="61">
        <v>0.67708333333333337</v>
      </c>
      <c r="L34" s="61">
        <v>0.76041666666666663</v>
      </c>
    </row>
    <row r="35" spans="1:12" ht="36" x14ac:dyDescent="0.25">
      <c r="A35" s="218"/>
      <c r="B35" s="182" t="str">
        <f>B25</f>
        <v>CARRANZA GUERRERO MIRIAN NOEMI</v>
      </c>
      <c r="C35" s="182" t="str">
        <f>C25</f>
        <v>CONTABILIDAD DE COSTOS</v>
      </c>
      <c r="D35" s="231">
        <v>4385</v>
      </c>
      <c r="E35" s="183">
        <f>E25+7</f>
        <v>45004</v>
      </c>
      <c r="F35" s="52">
        <f>+G35+F26</f>
        <v>0.5</v>
      </c>
      <c r="G35" s="53">
        <f>H35</f>
        <v>0.125</v>
      </c>
      <c r="H35" s="54">
        <f>+(L35-K35)</f>
        <v>0.125</v>
      </c>
      <c r="I35" s="14" t="s">
        <v>20</v>
      </c>
      <c r="J35" s="55"/>
      <c r="K35" s="61">
        <v>0.33333333333333331</v>
      </c>
      <c r="L35" s="61">
        <v>0.45833333333333331</v>
      </c>
    </row>
    <row r="36" spans="1:12" x14ac:dyDescent="0.25">
      <c r="A36" s="218"/>
      <c r="B36" s="182"/>
      <c r="C36" s="182"/>
      <c r="D36" s="55"/>
      <c r="E36" s="183"/>
      <c r="F36" s="57"/>
      <c r="G36" s="58"/>
      <c r="H36" s="59"/>
      <c r="I36" s="69"/>
      <c r="J36" s="60">
        <f>+(L36-K36)</f>
        <v>1.0416666666666685E-2</v>
      </c>
      <c r="K36" s="61">
        <v>0.45833333333333331</v>
      </c>
      <c r="L36" s="61">
        <v>0.46875</v>
      </c>
    </row>
    <row r="37" spans="1:12" ht="48" x14ac:dyDescent="0.25">
      <c r="A37" s="218"/>
      <c r="B37" s="182" t="str">
        <f>B28</f>
        <v>ALTAMIRANO ZANIPATIN ANDRES SEBASTIAN</v>
      </c>
      <c r="C37" s="182" t="str">
        <f>C28</f>
        <v>DISEÑO Y ESTRUCTURAS ORGANIZACIONALES</v>
      </c>
      <c r="D37" s="231">
        <v>4515</v>
      </c>
      <c r="E37" s="183">
        <f>+E35</f>
        <v>45004</v>
      </c>
      <c r="F37" s="52">
        <f>+G37+F30</f>
        <v>0.5</v>
      </c>
      <c r="G37" s="53">
        <f>H37</f>
        <v>0.125</v>
      </c>
      <c r="H37" s="54">
        <f>+(L37-K37)</f>
        <v>0.125</v>
      </c>
      <c r="I37" s="14" t="s">
        <v>20</v>
      </c>
      <c r="J37" s="55"/>
      <c r="K37" s="61">
        <v>0.46875</v>
      </c>
      <c r="L37" s="61">
        <v>0.59375</v>
      </c>
    </row>
    <row r="38" spans="1:12" x14ac:dyDescent="0.25">
      <c r="A38" s="62"/>
      <c r="B38" s="16"/>
      <c r="C38" s="16"/>
      <c r="D38" s="65"/>
      <c r="E38" s="63"/>
      <c r="F38" s="64"/>
      <c r="G38" s="16"/>
      <c r="H38" s="16"/>
      <c r="I38" s="16"/>
      <c r="J38" s="65"/>
      <c r="K38" s="66"/>
      <c r="L38" s="67"/>
    </row>
    <row r="39" spans="1:12" x14ac:dyDescent="0.25">
      <c r="A39" s="213">
        <v>5</v>
      </c>
      <c r="B39" s="213" t="str">
        <f>B32</f>
        <v>CACERES MAYORGA PAUL ALEJANDRO</v>
      </c>
      <c r="C39" s="213" t="str">
        <f>C32</f>
        <v>ESTADÍSTICA INFERENCIAL</v>
      </c>
      <c r="D39" s="231">
        <v>4517</v>
      </c>
      <c r="E39" s="214">
        <f>E32+7</f>
        <v>45010</v>
      </c>
      <c r="F39" s="52"/>
      <c r="G39" s="14"/>
      <c r="H39" s="54">
        <f>+(L39-K39)</f>
        <v>4.166666666666663E-2</v>
      </c>
      <c r="I39" s="14" t="s">
        <v>20</v>
      </c>
      <c r="J39" s="68"/>
      <c r="K39" s="61">
        <v>0.625</v>
      </c>
      <c r="L39" s="61">
        <v>0.66666666666666663</v>
      </c>
    </row>
    <row r="40" spans="1:12" x14ac:dyDescent="0.25">
      <c r="A40" s="213"/>
      <c r="B40" s="213"/>
      <c r="C40" s="213"/>
      <c r="D40" s="231"/>
      <c r="E40" s="214"/>
      <c r="F40" s="57"/>
      <c r="G40" s="58"/>
      <c r="H40" s="59"/>
      <c r="I40" s="69"/>
      <c r="J40" s="60">
        <f>+(L40-K40)</f>
        <v>1.0416666666666741E-2</v>
      </c>
      <c r="K40" s="61">
        <v>0.66666666666666663</v>
      </c>
      <c r="L40" s="61">
        <v>0.67708333333333337</v>
      </c>
    </row>
    <row r="41" spans="1:12" x14ac:dyDescent="0.25">
      <c r="A41" s="213"/>
      <c r="B41" s="213"/>
      <c r="C41" s="213"/>
      <c r="D41" s="231">
        <v>4517</v>
      </c>
      <c r="E41" s="214"/>
      <c r="F41" s="52"/>
      <c r="G41" s="54"/>
      <c r="H41" s="54">
        <f>+(L41-K41)</f>
        <v>4.166666666666663E-2</v>
      </c>
      <c r="I41" s="14" t="s">
        <v>22</v>
      </c>
      <c r="J41" s="68"/>
      <c r="K41" s="61">
        <v>0.67708333333333337</v>
      </c>
      <c r="L41" s="61">
        <v>0.71875</v>
      </c>
    </row>
    <row r="42" spans="1:12" x14ac:dyDescent="0.25">
      <c r="A42" s="218"/>
      <c r="B42" s="213"/>
      <c r="C42" s="213"/>
      <c r="D42" s="231">
        <v>4517</v>
      </c>
      <c r="E42" s="214"/>
      <c r="F42" s="52">
        <f>+G42+F34</f>
        <v>0.62499999999999944</v>
      </c>
      <c r="G42" s="54">
        <f>H39+H42+H41</f>
        <v>0.12499999999999989</v>
      </c>
      <c r="H42" s="54">
        <f>+(L42-K42)</f>
        <v>4.166666666666663E-2</v>
      </c>
      <c r="I42" s="14" t="s">
        <v>20</v>
      </c>
      <c r="J42" s="68"/>
      <c r="K42" s="61">
        <v>0.71875</v>
      </c>
      <c r="L42" s="61">
        <v>0.76041666666666663</v>
      </c>
    </row>
    <row r="43" spans="1:12" x14ac:dyDescent="0.25">
      <c r="A43" s="218"/>
      <c r="B43" s="213" t="str">
        <f>B35</f>
        <v>CARRANZA GUERRERO MIRIAN NOEMI</v>
      </c>
      <c r="C43" s="213" t="str">
        <f>C35</f>
        <v>CONTABILIDAD DE COSTOS</v>
      </c>
      <c r="D43" s="231">
        <v>4385</v>
      </c>
      <c r="E43" s="195">
        <f>E35+7</f>
        <v>45011</v>
      </c>
      <c r="F43" s="52"/>
      <c r="G43" s="12"/>
      <c r="H43" s="54">
        <f>+(L43-K43)</f>
        <v>4.1666666666666685E-2</v>
      </c>
      <c r="I43" s="14" t="s">
        <v>20</v>
      </c>
      <c r="J43" s="55"/>
      <c r="K43" s="61">
        <v>0.33333333333333331</v>
      </c>
      <c r="L43" s="61">
        <v>0.375</v>
      </c>
    </row>
    <row r="44" spans="1:12" x14ac:dyDescent="0.25">
      <c r="A44" s="218"/>
      <c r="B44" s="213"/>
      <c r="C44" s="213"/>
      <c r="D44" s="231">
        <v>4385</v>
      </c>
      <c r="E44" s="196"/>
      <c r="F44" s="52"/>
      <c r="G44" s="53"/>
      <c r="H44" s="54">
        <f>+(L44-K44)</f>
        <v>4.1666666666666685E-2</v>
      </c>
      <c r="I44" s="14" t="s">
        <v>22</v>
      </c>
      <c r="J44" s="55"/>
      <c r="K44" s="61">
        <v>0.375</v>
      </c>
      <c r="L44" s="61">
        <v>0.41666666666666669</v>
      </c>
    </row>
    <row r="45" spans="1:12" x14ac:dyDescent="0.25">
      <c r="A45" s="218"/>
      <c r="B45" s="219"/>
      <c r="C45" s="213"/>
      <c r="D45" s="231">
        <v>4385</v>
      </c>
      <c r="E45" s="197"/>
      <c r="F45" s="52">
        <f>+G45+F35</f>
        <v>0.625</v>
      </c>
      <c r="G45" s="53">
        <f>H44+H45+H43</f>
        <v>0.125</v>
      </c>
      <c r="H45" s="54">
        <f>+(L45-K45)</f>
        <v>4.166666666666663E-2</v>
      </c>
      <c r="I45" s="14" t="s">
        <v>20</v>
      </c>
      <c r="J45" s="55"/>
      <c r="K45" s="61">
        <v>0.41666666666666669</v>
      </c>
      <c r="L45" s="61">
        <v>0.45833333333333331</v>
      </c>
    </row>
    <row r="46" spans="1:12" ht="15" customHeight="1" x14ac:dyDescent="0.25">
      <c r="A46" s="218"/>
      <c r="B46" s="15"/>
      <c r="C46" s="182"/>
      <c r="D46" s="55"/>
      <c r="E46" s="183"/>
      <c r="F46" s="57"/>
      <c r="G46" s="58"/>
      <c r="H46" s="59"/>
      <c r="I46" s="69"/>
      <c r="J46" s="60">
        <f>+(L46-K46)</f>
        <v>1.0416666666666685E-2</v>
      </c>
      <c r="K46" s="61">
        <v>0.45833333333333331</v>
      </c>
      <c r="L46" s="61">
        <v>0.46875</v>
      </c>
    </row>
    <row r="47" spans="1:12" ht="24" customHeight="1" x14ac:dyDescent="0.25">
      <c r="A47" s="218"/>
      <c r="B47" s="192" t="str">
        <f>+B37</f>
        <v>ALTAMIRANO ZANIPATIN ANDRES SEBASTIAN</v>
      </c>
      <c r="C47" s="192" t="str">
        <f>C37</f>
        <v>DISEÑO Y ESTRUCTURAS ORGANIZACIONALES</v>
      </c>
      <c r="D47" s="231">
        <v>4515</v>
      </c>
      <c r="E47" s="195">
        <f>+E43</f>
        <v>45011</v>
      </c>
      <c r="F47" s="52"/>
      <c r="G47" s="53"/>
      <c r="H47" s="54">
        <v>4.1666666666666664E-2</v>
      </c>
      <c r="I47" s="14" t="s">
        <v>20</v>
      </c>
      <c r="J47" s="55"/>
      <c r="K47" s="61">
        <v>0.46875</v>
      </c>
      <c r="L47" s="61">
        <v>0.51041666666666663</v>
      </c>
    </row>
    <row r="48" spans="1:12" ht="24" customHeight="1" x14ac:dyDescent="0.25">
      <c r="A48" s="218"/>
      <c r="B48" s="193"/>
      <c r="C48" s="193"/>
      <c r="D48" s="231">
        <v>4515</v>
      </c>
      <c r="E48" s="196"/>
      <c r="F48" s="52"/>
      <c r="G48" s="53"/>
      <c r="H48" s="54">
        <v>4.1666666666666664E-2</v>
      </c>
      <c r="I48" s="14" t="s">
        <v>22</v>
      </c>
      <c r="J48" s="55"/>
      <c r="K48" s="61">
        <v>0.51041666666666663</v>
      </c>
      <c r="L48" s="61">
        <v>0.55208333333333337</v>
      </c>
    </row>
    <row r="49" spans="1:12" ht="20.100000000000001" customHeight="1" x14ac:dyDescent="0.25">
      <c r="A49" s="218"/>
      <c r="B49" s="194"/>
      <c r="C49" s="194"/>
      <c r="D49" s="231">
        <v>4515</v>
      </c>
      <c r="E49" s="197"/>
      <c r="F49" s="52">
        <f>+G49+F37</f>
        <v>0.625</v>
      </c>
      <c r="G49" s="53">
        <f>+H47+H48+H49</f>
        <v>0.125</v>
      </c>
      <c r="H49" s="54">
        <v>4.1666666666666664E-2</v>
      </c>
      <c r="I49" s="14" t="s">
        <v>20</v>
      </c>
      <c r="J49" s="55"/>
      <c r="K49" s="61">
        <v>0.55208333333333337</v>
      </c>
      <c r="L49" s="61">
        <v>0.59375</v>
      </c>
    </row>
    <row r="50" spans="1:12" x14ac:dyDescent="0.25">
      <c r="A50" s="62"/>
      <c r="B50" s="16"/>
      <c r="C50" s="16"/>
      <c r="D50" s="65"/>
      <c r="E50" s="63"/>
      <c r="F50" s="64"/>
      <c r="G50" s="16"/>
      <c r="H50" s="16"/>
      <c r="I50" s="16"/>
      <c r="J50" s="65"/>
      <c r="K50" s="66"/>
      <c r="L50" s="67"/>
    </row>
    <row r="51" spans="1:12" x14ac:dyDescent="0.25">
      <c r="A51" s="218" t="s">
        <v>29</v>
      </c>
      <c r="B51" s="213" t="str">
        <f>B39</f>
        <v>CACERES MAYORGA PAUL ALEJANDRO</v>
      </c>
      <c r="C51" s="213" t="str">
        <f>C39</f>
        <v>ESTADÍSTICA INFERENCIAL</v>
      </c>
      <c r="D51" s="231">
        <v>4517</v>
      </c>
      <c r="E51" s="214">
        <f>E39+7</f>
        <v>45017</v>
      </c>
      <c r="F51" s="52"/>
      <c r="G51" s="14"/>
      <c r="H51" s="54">
        <f>+(L51-K51)</f>
        <v>4.166666666666663E-2</v>
      </c>
      <c r="I51" s="14" t="s">
        <v>20</v>
      </c>
      <c r="J51" s="68"/>
      <c r="K51" s="61">
        <v>0.625</v>
      </c>
      <c r="L51" s="61">
        <v>0.66666666666666663</v>
      </c>
    </row>
    <row r="52" spans="1:12" x14ac:dyDescent="0.25">
      <c r="A52" s="218"/>
      <c r="B52" s="213"/>
      <c r="C52" s="213"/>
      <c r="D52" s="231">
        <v>4517</v>
      </c>
      <c r="E52" s="214"/>
      <c r="F52" s="57"/>
      <c r="G52" s="58"/>
      <c r="H52" s="59"/>
      <c r="I52" s="69"/>
      <c r="J52" s="60">
        <f>+(L52-K52)</f>
        <v>1.0416666666666741E-2</v>
      </c>
      <c r="K52" s="61">
        <v>0.66666666666666663</v>
      </c>
      <c r="L52" s="61">
        <v>0.67708333333333337</v>
      </c>
    </row>
    <row r="53" spans="1:12" x14ac:dyDescent="0.25">
      <c r="A53" s="218"/>
      <c r="B53" s="213"/>
      <c r="C53" s="213"/>
      <c r="D53" s="231">
        <v>4517</v>
      </c>
      <c r="E53" s="214"/>
      <c r="F53" s="52">
        <f>+G53+F42</f>
        <v>0.74999999999999933</v>
      </c>
      <c r="G53" s="54">
        <f>H51+H53</f>
        <v>0.12499999999999989</v>
      </c>
      <c r="H53" s="54">
        <f>+(L53-K53)</f>
        <v>8.3333333333333259E-2</v>
      </c>
      <c r="I53" s="14" t="s">
        <v>20</v>
      </c>
      <c r="J53" s="68"/>
      <c r="K53" s="61">
        <v>0.67708333333333337</v>
      </c>
      <c r="L53" s="61">
        <v>0.76041666666666663</v>
      </c>
    </row>
    <row r="54" spans="1:12" ht="36" x14ac:dyDescent="0.25">
      <c r="A54" s="218"/>
      <c r="B54" s="182" t="str">
        <f>B43</f>
        <v>CARRANZA GUERRERO MIRIAN NOEMI</v>
      </c>
      <c r="C54" s="182" t="str">
        <f>C43</f>
        <v>CONTABILIDAD DE COSTOS</v>
      </c>
      <c r="D54" s="231">
        <v>4385</v>
      </c>
      <c r="E54" s="183">
        <f>E43+7</f>
        <v>45018</v>
      </c>
      <c r="F54" s="52">
        <f>+G54+F45</f>
        <v>0.75</v>
      </c>
      <c r="G54" s="53">
        <f>+H54</f>
        <v>0.125</v>
      </c>
      <c r="H54" s="54">
        <f>+(L54-K54)</f>
        <v>0.125</v>
      </c>
      <c r="I54" s="14" t="s">
        <v>20</v>
      </c>
      <c r="J54" s="55"/>
      <c r="K54" s="61">
        <v>0.33333333333333331</v>
      </c>
      <c r="L54" s="61">
        <v>0.45833333333333331</v>
      </c>
    </row>
    <row r="55" spans="1:12" x14ac:dyDescent="0.25">
      <c r="A55" s="218"/>
      <c r="B55" s="182"/>
      <c r="C55" s="182"/>
      <c r="D55" s="55"/>
      <c r="E55" s="183"/>
      <c r="F55" s="57"/>
      <c r="G55" s="58"/>
      <c r="H55" s="59"/>
      <c r="I55" s="69"/>
      <c r="J55" s="60">
        <f>+(L55-K55)</f>
        <v>1.0416666666666685E-2</v>
      </c>
      <c r="K55" s="61">
        <v>0.45833333333333331</v>
      </c>
      <c r="L55" s="61">
        <v>0.46875</v>
      </c>
    </row>
    <row r="56" spans="1:12" ht="30" customHeight="1" x14ac:dyDescent="0.25">
      <c r="A56" s="218"/>
      <c r="B56" s="182" t="str">
        <f>+B47</f>
        <v>ALTAMIRANO ZANIPATIN ANDRES SEBASTIAN</v>
      </c>
      <c r="C56" s="182" t="str">
        <f>C47</f>
        <v>DISEÑO Y ESTRUCTURAS ORGANIZACIONALES</v>
      </c>
      <c r="D56" s="231">
        <v>4515</v>
      </c>
      <c r="E56" s="183">
        <f>+E54</f>
        <v>45018</v>
      </c>
      <c r="F56" s="52">
        <f>+G56+F49</f>
        <v>0.75</v>
      </c>
      <c r="G56" s="53">
        <f>+H56</f>
        <v>0.125</v>
      </c>
      <c r="H56" s="54">
        <f>+(L56-K56)</f>
        <v>0.125</v>
      </c>
      <c r="I56" s="14" t="s">
        <v>20</v>
      </c>
      <c r="J56" s="55"/>
      <c r="K56" s="61">
        <v>0.46875</v>
      </c>
      <c r="L56" s="61">
        <v>0.59375</v>
      </c>
    </row>
    <row r="57" spans="1:12" ht="15.75" thickBot="1" x14ac:dyDescent="0.3">
      <c r="A57" s="62"/>
      <c r="B57" s="16"/>
      <c r="C57" s="16"/>
      <c r="D57" s="65"/>
      <c r="E57" s="63"/>
      <c r="F57" s="64"/>
      <c r="G57" s="16"/>
      <c r="H57" s="16"/>
      <c r="I57" s="16"/>
      <c r="J57" s="65"/>
      <c r="K57" s="66"/>
      <c r="L57" s="67"/>
    </row>
    <row r="58" spans="1:12" ht="19.5" customHeight="1" thickBot="1" x14ac:dyDescent="0.3">
      <c r="A58" s="70" t="s">
        <v>56</v>
      </c>
      <c r="B58" s="71"/>
      <c r="C58" s="72"/>
      <c r="D58" s="72"/>
      <c r="E58" s="72"/>
      <c r="F58" s="73"/>
      <c r="G58" s="71"/>
      <c r="H58" s="71"/>
      <c r="I58" s="71"/>
      <c r="J58" s="74"/>
      <c r="K58" s="75"/>
      <c r="L58" s="76"/>
    </row>
    <row r="59" spans="1:12" x14ac:dyDescent="0.25">
      <c r="A59" s="77"/>
      <c r="B59" s="16"/>
      <c r="C59" s="16"/>
      <c r="D59" s="65"/>
      <c r="E59" s="63"/>
      <c r="F59" s="64"/>
      <c r="G59" s="16"/>
      <c r="H59" s="16"/>
      <c r="I59" s="16"/>
      <c r="J59" s="65"/>
      <c r="K59" s="66"/>
      <c r="L59" s="66"/>
    </row>
    <row r="60" spans="1:12" x14ac:dyDescent="0.25">
      <c r="A60" s="213">
        <v>7</v>
      </c>
      <c r="B60" s="213" t="str">
        <f>B51</f>
        <v>CACERES MAYORGA PAUL ALEJANDRO</v>
      </c>
      <c r="C60" s="192" t="str">
        <f>C51</f>
        <v>ESTADÍSTICA INFERENCIAL</v>
      </c>
      <c r="D60" s="231">
        <v>4517</v>
      </c>
      <c r="E60" s="195">
        <v>45031</v>
      </c>
      <c r="F60" s="52"/>
      <c r="G60" s="54"/>
      <c r="H60" s="54">
        <f>+(L60-K60)</f>
        <v>4.166666666666663E-2</v>
      </c>
      <c r="I60" s="14" t="s">
        <v>20</v>
      </c>
      <c r="J60" s="68"/>
      <c r="K60" s="61">
        <v>0.625</v>
      </c>
      <c r="L60" s="61">
        <v>0.66666666666666663</v>
      </c>
    </row>
    <row r="61" spans="1:12" x14ac:dyDescent="0.25">
      <c r="A61" s="213"/>
      <c r="B61" s="213"/>
      <c r="C61" s="193"/>
      <c r="D61" s="231"/>
      <c r="E61" s="196"/>
      <c r="F61" s="57"/>
      <c r="G61" s="78"/>
      <c r="H61" s="78"/>
      <c r="I61" s="69"/>
      <c r="J61" s="60">
        <f>+(L61-K61)</f>
        <v>1.0416666666666741E-2</v>
      </c>
      <c r="K61" s="61">
        <v>0.66666666666666663</v>
      </c>
      <c r="L61" s="61">
        <v>0.67708333333333337</v>
      </c>
    </row>
    <row r="62" spans="1:12" x14ac:dyDescent="0.25">
      <c r="A62" s="213"/>
      <c r="B62" s="213"/>
      <c r="C62" s="193"/>
      <c r="D62" s="231">
        <v>4517</v>
      </c>
      <c r="E62" s="196"/>
      <c r="F62" s="52"/>
      <c r="G62" s="54"/>
      <c r="H62" s="54">
        <f>+(L62-K62)</f>
        <v>4.166666666666663E-2</v>
      </c>
      <c r="I62" s="14" t="s">
        <v>42</v>
      </c>
      <c r="J62" s="68"/>
      <c r="K62" s="61">
        <v>0.67708333333333337</v>
      </c>
      <c r="L62" s="61">
        <v>0.71875</v>
      </c>
    </row>
    <row r="63" spans="1:12" x14ac:dyDescent="0.25">
      <c r="A63" s="213"/>
      <c r="B63" s="213"/>
      <c r="C63" s="194"/>
      <c r="D63" s="231">
        <v>4517</v>
      </c>
      <c r="E63" s="197"/>
      <c r="F63" s="52">
        <f>+G63+F53</f>
        <v>0.87499999999999922</v>
      </c>
      <c r="G63" s="54">
        <f>+H63+H62+H60</f>
        <v>0.12499999999999989</v>
      </c>
      <c r="H63" s="54">
        <f>+(L63-K63)</f>
        <v>4.166666666666663E-2</v>
      </c>
      <c r="I63" s="14" t="s">
        <v>20</v>
      </c>
      <c r="J63" s="68"/>
      <c r="K63" s="61">
        <v>0.71875</v>
      </c>
      <c r="L63" s="61">
        <v>0.76041666666666663</v>
      </c>
    </row>
    <row r="64" spans="1:12" ht="27.95" customHeight="1" x14ac:dyDescent="0.25">
      <c r="A64" s="213"/>
      <c r="B64" s="213" t="str">
        <f>B54</f>
        <v>CARRANZA GUERRERO MIRIAN NOEMI</v>
      </c>
      <c r="C64" s="213" t="str">
        <f>C54</f>
        <v>CONTABILIDAD DE COSTOS</v>
      </c>
      <c r="D64" s="231">
        <v>4385</v>
      </c>
      <c r="E64" s="195">
        <f>+E60+1</f>
        <v>45032</v>
      </c>
      <c r="F64" s="52"/>
      <c r="G64" s="53"/>
      <c r="H64" s="54">
        <f>+(L64-K64)</f>
        <v>4.1666666666666685E-2</v>
      </c>
      <c r="I64" s="14" t="s">
        <v>20</v>
      </c>
      <c r="J64" s="55"/>
      <c r="K64" s="61">
        <v>0.33333333333333331</v>
      </c>
      <c r="L64" s="61">
        <v>0.375</v>
      </c>
    </row>
    <row r="65" spans="1:12" ht="27.95" customHeight="1" x14ac:dyDescent="0.25">
      <c r="A65" s="213"/>
      <c r="B65" s="213"/>
      <c r="C65" s="213"/>
      <c r="D65" s="231">
        <v>4385</v>
      </c>
      <c r="E65" s="196"/>
      <c r="F65" s="52"/>
      <c r="G65" s="53"/>
      <c r="H65" s="54">
        <f>+(L65-K65)</f>
        <v>4.1666666666666685E-2</v>
      </c>
      <c r="I65" s="14" t="s">
        <v>42</v>
      </c>
      <c r="J65" s="55"/>
      <c r="K65" s="61">
        <v>0.375</v>
      </c>
      <c r="L65" s="61">
        <v>0.41666666666666669</v>
      </c>
    </row>
    <row r="66" spans="1:12" x14ac:dyDescent="0.25">
      <c r="A66" s="213"/>
      <c r="B66" s="213"/>
      <c r="C66" s="213"/>
      <c r="D66" s="231">
        <v>4385</v>
      </c>
      <c r="E66" s="197"/>
      <c r="F66" s="52">
        <f>+G66+F54</f>
        <v>0.875</v>
      </c>
      <c r="G66" s="53">
        <f>+H64+H65+H66</f>
        <v>0.125</v>
      </c>
      <c r="H66" s="54">
        <f>+(L66-K66)</f>
        <v>4.166666666666663E-2</v>
      </c>
      <c r="I66" s="14" t="s">
        <v>20</v>
      </c>
      <c r="J66" s="55"/>
      <c r="K66" s="61">
        <v>0.41666666666666669</v>
      </c>
      <c r="L66" s="61">
        <v>0.45833333333333331</v>
      </c>
    </row>
    <row r="67" spans="1:12" x14ac:dyDescent="0.25">
      <c r="A67" s="213"/>
      <c r="B67" s="182"/>
      <c r="C67" s="182"/>
      <c r="D67" s="55"/>
      <c r="E67" s="79"/>
      <c r="F67" s="57"/>
      <c r="G67" s="58"/>
      <c r="H67" s="59"/>
      <c r="I67" s="69"/>
      <c r="J67" s="60">
        <f>+(L67-K67)</f>
        <v>1.0416666666666685E-2</v>
      </c>
      <c r="K67" s="61">
        <v>0.45833333333333331</v>
      </c>
      <c r="L67" s="61">
        <v>0.46875</v>
      </c>
    </row>
    <row r="68" spans="1:12" x14ac:dyDescent="0.25">
      <c r="A68" s="213"/>
      <c r="B68" s="213" t="str">
        <f>+B56</f>
        <v>ALTAMIRANO ZANIPATIN ANDRES SEBASTIAN</v>
      </c>
      <c r="C68" s="213" t="str">
        <f>C56</f>
        <v>DISEÑO Y ESTRUCTURAS ORGANIZACIONALES</v>
      </c>
      <c r="D68" s="231">
        <v>4515</v>
      </c>
      <c r="E68" s="195">
        <f>+E64</f>
        <v>45032</v>
      </c>
      <c r="F68" s="52"/>
      <c r="G68" s="12"/>
      <c r="H68" s="54">
        <f>+(L68-K68)</f>
        <v>4.166666666666663E-2</v>
      </c>
      <c r="I68" s="14" t="s">
        <v>20</v>
      </c>
      <c r="J68" s="55"/>
      <c r="K68" s="61">
        <v>0.46875</v>
      </c>
      <c r="L68" s="61">
        <v>0.51041666666666663</v>
      </c>
    </row>
    <row r="69" spans="1:12" x14ac:dyDescent="0.25">
      <c r="A69" s="213"/>
      <c r="B69" s="213"/>
      <c r="C69" s="213"/>
      <c r="D69" s="231">
        <v>4515</v>
      </c>
      <c r="E69" s="196"/>
      <c r="F69" s="52"/>
      <c r="G69" s="53"/>
      <c r="H69" s="54">
        <f>+(L69-K69)</f>
        <v>4.1666666666666741E-2</v>
      </c>
      <c r="I69" s="14" t="s">
        <v>42</v>
      </c>
      <c r="J69" s="55"/>
      <c r="K69" s="61">
        <v>0.51041666666666663</v>
      </c>
      <c r="L69" s="61">
        <v>0.55208333333333337</v>
      </c>
    </row>
    <row r="70" spans="1:12" ht="27.95" customHeight="1" x14ac:dyDescent="0.25">
      <c r="A70" s="213"/>
      <c r="B70" s="213"/>
      <c r="C70" s="213"/>
      <c r="D70" s="231">
        <v>4515</v>
      </c>
      <c r="E70" s="197"/>
      <c r="F70" s="52">
        <f>+G70+F56</f>
        <v>0.875</v>
      </c>
      <c r="G70" s="53">
        <f>+H68+H69+H70</f>
        <v>0.125</v>
      </c>
      <c r="H70" s="54">
        <f>+(L70-K70)</f>
        <v>4.166666666666663E-2</v>
      </c>
      <c r="I70" s="14" t="s">
        <v>20</v>
      </c>
      <c r="J70" s="55"/>
      <c r="K70" s="61">
        <v>0.55208333333333337</v>
      </c>
      <c r="L70" s="61">
        <v>0.59375</v>
      </c>
    </row>
    <row r="71" spans="1:12" x14ac:dyDescent="0.25">
      <c r="A71" s="62"/>
      <c r="B71" s="16"/>
      <c r="C71" s="16"/>
      <c r="D71" s="65"/>
      <c r="E71" s="63"/>
      <c r="F71" s="64"/>
      <c r="G71" s="16"/>
      <c r="H71" s="16"/>
      <c r="I71" s="16"/>
      <c r="J71" s="65"/>
      <c r="K71" s="66"/>
      <c r="L71" s="67"/>
    </row>
    <row r="72" spans="1:12" x14ac:dyDescent="0.25">
      <c r="A72" s="213">
        <v>8</v>
      </c>
      <c r="B72" s="213" t="str">
        <f>B60</f>
        <v>CACERES MAYORGA PAUL ALEJANDRO</v>
      </c>
      <c r="C72" s="213" t="str">
        <f>+C15</f>
        <v>ESTADÍSTICA INFERENCIAL</v>
      </c>
      <c r="D72" s="231">
        <v>4517</v>
      </c>
      <c r="E72" s="214">
        <f>+E60+7</f>
        <v>45038</v>
      </c>
      <c r="F72" s="52"/>
      <c r="G72" s="14"/>
      <c r="H72" s="54">
        <f>+(L72-K72)</f>
        <v>4.166666666666663E-2</v>
      </c>
      <c r="I72" s="14" t="s">
        <v>20</v>
      </c>
      <c r="J72" s="68"/>
      <c r="K72" s="61">
        <v>0.625</v>
      </c>
      <c r="L72" s="61">
        <v>0.66666666666666663</v>
      </c>
    </row>
    <row r="73" spans="1:12" ht="15.75" x14ac:dyDescent="0.25">
      <c r="A73" s="213"/>
      <c r="B73" s="213"/>
      <c r="C73" s="213"/>
      <c r="D73" s="231"/>
      <c r="E73" s="214"/>
      <c r="F73" s="80"/>
      <c r="G73" s="81"/>
      <c r="H73" s="82"/>
      <c r="I73" s="81"/>
      <c r="J73" s="60">
        <f>+(L73-K73)</f>
        <v>1.0416666666666741E-2</v>
      </c>
      <c r="K73" s="61">
        <v>0.66666666666666663</v>
      </c>
      <c r="L73" s="61">
        <v>0.67708333333333337</v>
      </c>
    </row>
    <row r="74" spans="1:12" x14ac:dyDescent="0.25">
      <c r="A74" s="213"/>
      <c r="B74" s="213"/>
      <c r="C74" s="213"/>
      <c r="D74" s="231">
        <v>4517</v>
      </c>
      <c r="E74" s="214"/>
      <c r="F74" s="52"/>
      <c r="G74" s="54"/>
      <c r="H74" s="54">
        <f>+(L74-K74)</f>
        <v>4.166666666666663E-2</v>
      </c>
      <c r="I74" s="14" t="s">
        <v>20</v>
      </c>
      <c r="J74" s="68"/>
      <c r="K74" s="61">
        <v>0.67708333333333337</v>
      </c>
      <c r="L74" s="61">
        <v>0.71875</v>
      </c>
    </row>
    <row r="75" spans="1:12" ht="27" customHeight="1" x14ac:dyDescent="0.25">
      <c r="A75" s="213"/>
      <c r="B75" s="213"/>
      <c r="C75" s="213"/>
      <c r="D75" s="231">
        <v>4517</v>
      </c>
      <c r="E75" s="214"/>
      <c r="F75" s="52">
        <f>+G75+F63</f>
        <v>0.99999999999999911</v>
      </c>
      <c r="G75" s="54">
        <f>+H75+H74+H72</f>
        <v>0.12499999999999989</v>
      </c>
      <c r="H75" s="54">
        <f>+(L75-K75)</f>
        <v>4.166666666666663E-2</v>
      </c>
      <c r="I75" s="14" t="s">
        <v>18</v>
      </c>
      <c r="J75" s="68"/>
      <c r="K75" s="61">
        <v>0.71875</v>
      </c>
      <c r="L75" s="61">
        <v>0.76041666666666663</v>
      </c>
    </row>
    <row r="76" spans="1:12" ht="15" customHeight="1" x14ac:dyDescent="0.25">
      <c r="A76" s="213"/>
      <c r="B76" s="192" t="str">
        <f>B54</f>
        <v>CARRANZA GUERRERO MIRIAN NOEMI</v>
      </c>
      <c r="C76" s="192" t="str">
        <f>C64</f>
        <v>CONTABILIDAD DE COSTOS</v>
      </c>
      <c r="D76" s="231">
        <v>4385</v>
      </c>
      <c r="E76" s="195">
        <f>+E72+1</f>
        <v>45039</v>
      </c>
      <c r="F76" s="52"/>
      <c r="G76" s="53"/>
      <c r="H76" s="54">
        <f>+(L76-K76)</f>
        <v>4.1666666666666685E-2</v>
      </c>
      <c r="I76" s="14" t="s">
        <v>20</v>
      </c>
      <c r="J76" s="55"/>
      <c r="K76" s="61">
        <v>0.33333333333333331</v>
      </c>
      <c r="L76" s="61">
        <v>0.375</v>
      </c>
    </row>
    <row r="77" spans="1:12" x14ac:dyDescent="0.25">
      <c r="A77" s="213"/>
      <c r="B77" s="193"/>
      <c r="C77" s="193"/>
      <c r="D77" s="231">
        <v>4385</v>
      </c>
      <c r="E77" s="196"/>
      <c r="F77" s="52"/>
      <c r="G77" s="53"/>
      <c r="H77" s="54">
        <f>+L77-K77</f>
        <v>4.1666666666666685E-2</v>
      </c>
      <c r="I77" s="14" t="s">
        <v>20</v>
      </c>
      <c r="J77" s="55"/>
      <c r="K77" s="61">
        <v>0.375</v>
      </c>
      <c r="L77" s="61">
        <v>0.41666666666666669</v>
      </c>
    </row>
    <row r="78" spans="1:12" x14ac:dyDescent="0.25">
      <c r="A78" s="213"/>
      <c r="B78" s="194"/>
      <c r="C78" s="194"/>
      <c r="D78" s="231">
        <v>4385</v>
      </c>
      <c r="E78" s="197"/>
      <c r="F78" s="52">
        <f>+G78+F66</f>
        <v>1</v>
      </c>
      <c r="G78" s="53">
        <f>+H76+H77+H78</f>
        <v>0.125</v>
      </c>
      <c r="H78" s="54">
        <f>+L78-K78</f>
        <v>4.166666666666663E-2</v>
      </c>
      <c r="I78" s="14" t="s">
        <v>18</v>
      </c>
      <c r="J78" s="55"/>
      <c r="K78" s="61">
        <v>0.41666666666666669</v>
      </c>
      <c r="L78" s="61">
        <v>0.45833333333333331</v>
      </c>
    </row>
    <row r="79" spans="1:12" x14ac:dyDescent="0.25">
      <c r="A79" s="213"/>
      <c r="B79" s="182"/>
      <c r="C79" s="182"/>
      <c r="D79" s="55"/>
      <c r="E79" s="79"/>
      <c r="F79" s="57"/>
      <c r="G79" s="58"/>
      <c r="H79" s="69"/>
      <c r="I79" s="83"/>
      <c r="J79" s="60">
        <f>+(L79-K79)</f>
        <v>1.0416666666666685E-2</v>
      </c>
      <c r="K79" s="61">
        <v>0.45833333333333331</v>
      </c>
      <c r="L79" s="61">
        <v>0.46875</v>
      </c>
    </row>
    <row r="80" spans="1:12" x14ac:dyDescent="0.25">
      <c r="A80" s="213"/>
      <c r="B80" s="192" t="str">
        <f>B68</f>
        <v>ALTAMIRANO ZANIPATIN ANDRES SEBASTIAN</v>
      </c>
      <c r="C80" s="192" t="str">
        <f>C68</f>
        <v>DISEÑO Y ESTRUCTURAS ORGANIZACIONALES</v>
      </c>
      <c r="D80" s="231">
        <v>4515</v>
      </c>
      <c r="E80" s="195">
        <f>+E76</f>
        <v>45039</v>
      </c>
      <c r="F80" s="52"/>
      <c r="G80" s="53"/>
      <c r="H80" s="54">
        <f>+(L80-K80)</f>
        <v>4.166666666666663E-2</v>
      </c>
      <c r="I80" s="14" t="s">
        <v>20</v>
      </c>
      <c r="J80" s="55"/>
      <c r="K80" s="61">
        <v>0.46875</v>
      </c>
      <c r="L80" s="61">
        <v>0.51041666666666663</v>
      </c>
    </row>
    <row r="81" spans="1:12" x14ac:dyDescent="0.25">
      <c r="A81" s="213"/>
      <c r="B81" s="193"/>
      <c r="C81" s="193"/>
      <c r="D81" s="231">
        <v>4515</v>
      </c>
      <c r="E81" s="196"/>
      <c r="F81" s="52"/>
      <c r="G81" s="53"/>
      <c r="H81" s="54">
        <f>+(L81-K81)</f>
        <v>4.1666666666666741E-2</v>
      </c>
      <c r="I81" s="14" t="s">
        <v>20</v>
      </c>
      <c r="J81" s="55"/>
      <c r="K81" s="61">
        <v>0.51041666666666663</v>
      </c>
      <c r="L81" s="61">
        <v>0.55208333333333337</v>
      </c>
    </row>
    <row r="82" spans="1:12" ht="21.95" customHeight="1" x14ac:dyDescent="0.25">
      <c r="A82" s="213"/>
      <c r="B82" s="194"/>
      <c r="C82" s="194"/>
      <c r="D82" s="231">
        <v>4515</v>
      </c>
      <c r="E82" s="197"/>
      <c r="F82" s="52">
        <f>+G82+F70</f>
        <v>1</v>
      </c>
      <c r="G82" s="53">
        <f>+H82+H81+H80</f>
        <v>0.125</v>
      </c>
      <c r="H82" s="54">
        <f>+(L82-K82)</f>
        <v>4.166666666666663E-2</v>
      </c>
      <c r="I82" s="14" t="s">
        <v>18</v>
      </c>
      <c r="J82" s="55"/>
      <c r="K82" s="61">
        <v>0.55208333333333337</v>
      </c>
      <c r="L82" s="61">
        <v>0.59375</v>
      </c>
    </row>
    <row r="83" spans="1:12" x14ac:dyDescent="0.25">
      <c r="A83" s="77"/>
      <c r="B83" s="19"/>
      <c r="C83" s="16"/>
      <c r="D83" s="65"/>
      <c r="E83" s="63"/>
      <c r="F83" s="84"/>
      <c r="G83" s="16"/>
      <c r="H83" s="16"/>
      <c r="I83" s="16"/>
      <c r="J83" s="65"/>
      <c r="K83" s="66"/>
      <c r="L83" s="66"/>
    </row>
    <row r="84" spans="1:12" ht="15.75" thickBot="1" x14ac:dyDescent="0.3">
      <c r="A84" s="77"/>
      <c r="B84" s="19"/>
      <c r="C84" s="16"/>
      <c r="D84" s="65"/>
      <c r="E84" s="63"/>
      <c r="F84" s="64"/>
      <c r="G84" s="16"/>
      <c r="H84" s="16"/>
      <c r="I84" s="16"/>
      <c r="J84" s="65"/>
      <c r="K84" s="66"/>
      <c r="L84" s="66"/>
    </row>
    <row r="85" spans="1:12" ht="48" x14ac:dyDescent="0.25">
      <c r="A85" s="45" t="s">
        <v>51</v>
      </c>
      <c r="B85" s="46" t="s">
        <v>52</v>
      </c>
      <c r="C85" s="85" t="s">
        <v>40</v>
      </c>
      <c r="D85" s="47" t="s">
        <v>53</v>
      </c>
      <c r="E85" s="86" t="s">
        <v>39</v>
      </c>
      <c r="F85" s="87" t="s">
        <v>43</v>
      </c>
      <c r="G85" s="88" t="s">
        <v>38</v>
      </c>
      <c r="H85" s="85" t="s">
        <v>37</v>
      </c>
      <c r="I85" s="85" t="s">
        <v>36</v>
      </c>
      <c r="J85" s="85" t="s">
        <v>35</v>
      </c>
      <c r="K85" s="206" t="s">
        <v>34</v>
      </c>
      <c r="L85" s="207"/>
    </row>
    <row r="86" spans="1:12" ht="15" customHeight="1" x14ac:dyDescent="0.25">
      <c r="A86" s="218" t="s">
        <v>27</v>
      </c>
      <c r="B86" s="213" t="str">
        <f>+[1]RESUMEN!B18</f>
        <v>GODOY GARZON  EDWIN RODRIGO</v>
      </c>
      <c r="C86" s="213" t="str">
        <f>+'[1]MALLA LINEAL'!D23</f>
        <v>LEGISLACIÓN LABORAL</v>
      </c>
      <c r="D86" s="231">
        <v>4707</v>
      </c>
      <c r="E86" s="214">
        <f>+E72+7</f>
        <v>45045</v>
      </c>
      <c r="F86" s="89"/>
      <c r="G86" s="20"/>
      <c r="H86" s="61">
        <f>+(L86-K86)</f>
        <v>4.166666666666663E-2</v>
      </c>
      <c r="I86" s="182" t="s">
        <v>20</v>
      </c>
      <c r="J86" s="55"/>
      <c r="K86" s="61">
        <v>0.625</v>
      </c>
      <c r="L86" s="54">
        <v>0.66666666666666663</v>
      </c>
    </row>
    <row r="87" spans="1:12" x14ac:dyDescent="0.25">
      <c r="A87" s="218"/>
      <c r="B87" s="213"/>
      <c r="C87" s="213"/>
      <c r="D87" s="231"/>
      <c r="E87" s="214"/>
      <c r="F87" s="57"/>
      <c r="G87" s="58"/>
      <c r="H87" s="69"/>
      <c r="I87" s="83"/>
      <c r="J87" s="60">
        <f>+(L87-K87)</f>
        <v>1.0416666666666741E-2</v>
      </c>
      <c r="K87" s="61">
        <v>0.66666666666666663</v>
      </c>
      <c r="L87" s="61">
        <v>0.67708333333333337</v>
      </c>
    </row>
    <row r="88" spans="1:12" x14ac:dyDescent="0.25">
      <c r="A88" s="218"/>
      <c r="B88" s="213"/>
      <c r="C88" s="213"/>
      <c r="D88" s="231">
        <v>4707</v>
      </c>
      <c r="E88" s="214"/>
      <c r="F88" s="89">
        <f>+G88</f>
        <v>0.12499999999999989</v>
      </c>
      <c r="G88" s="90">
        <f>H86+H88</f>
        <v>0.12499999999999989</v>
      </c>
      <c r="H88" s="61">
        <f>+(L88-K88)</f>
        <v>8.3333333333333259E-2</v>
      </c>
      <c r="I88" s="182" t="s">
        <v>20</v>
      </c>
      <c r="J88" s="55"/>
      <c r="K88" s="61">
        <v>0.67708333333333337</v>
      </c>
      <c r="L88" s="54">
        <v>0.76041666666666663</v>
      </c>
    </row>
    <row r="89" spans="1:12" ht="22.5" x14ac:dyDescent="0.25">
      <c r="A89" s="218"/>
      <c r="B89" s="6" t="str">
        <f>+[1]RESUMEN!B19</f>
        <v>LARA HARO DIEGO MARCELO</v>
      </c>
      <c r="C89" s="182" t="str">
        <f>+'[1]MALLA LINEAL'!D25</f>
        <v>MICROECONOMÍA</v>
      </c>
      <c r="D89" s="231">
        <v>4513</v>
      </c>
      <c r="E89" s="183">
        <f>E86+1</f>
        <v>45046</v>
      </c>
      <c r="F89" s="89">
        <f>+G89</f>
        <v>0.125</v>
      </c>
      <c r="G89" s="90">
        <f>H89</f>
        <v>0.125</v>
      </c>
      <c r="H89" s="61">
        <f>+(L89-K89)</f>
        <v>0.125</v>
      </c>
      <c r="I89" s="182" t="s">
        <v>20</v>
      </c>
      <c r="J89" s="55"/>
      <c r="K89" s="61">
        <v>0.33333333333333331</v>
      </c>
      <c r="L89" s="54">
        <v>0.45833333333333331</v>
      </c>
    </row>
    <row r="90" spans="1:12" x14ac:dyDescent="0.25">
      <c r="A90" s="218"/>
      <c r="B90" s="6"/>
      <c r="C90" s="182"/>
      <c r="D90" s="55"/>
      <c r="E90" s="79"/>
      <c r="F90" s="57"/>
      <c r="G90" s="58"/>
      <c r="H90" s="69"/>
      <c r="I90" s="83"/>
      <c r="J90" s="60">
        <f>+(L90-K90)</f>
        <v>1.0416666666666685E-2</v>
      </c>
      <c r="K90" s="61">
        <v>0.45833333333333331</v>
      </c>
      <c r="L90" s="61">
        <v>0.46875</v>
      </c>
    </row>
    <row r="91" spans="1:12" ht="33.75" x14ac:dyDescent="0.25">
      <c r="A91" s="218"/>
      <c r="B91" s="6" t="str">
        <f>+[1]RESUMEN!B20</f>
        <v>VALVERDE GAVILANES ANGEL PATRICIO</v>
      </c>
      <c r="C91" s="182" t="str">
        <f>+'[1]MALLA LINEAL'!D28</f>
        <v>JESUCRISTO Y LA PERSONA DE HOY</v>
      </c>
      <c r="D91" s="231">
        <v>4560</v>
      </c>
      <c r="E91" s="183">
        <f>+E89</f>
        <v>45046</v>
      </c>
      <c r="F91" s="91">
        <f>+G91</f>
        <v>0.125</v>
      </c>
      <c r="G91" s="90">
        <f>H91</f>
        <v>0.125</v>
      </c>
      <c r="H91" s="61">
        <f>+(L91-K91)</f>
        <v>0.125</v>
      </c>
      <c r="I91" s="182" t="s">
        <v>20</v>
      </c>
      <c r="J91" s="55"/>
      <c r="K91" s="61">
        <v>0.46875</v>
      </c>
      <c r="L91" s="54">
        <v>0.59375</v>
      </c>
    </row>
    <row r="92" spans="1:12" ht="15.75" x14ac:dyDescent="0.25">
      <c r="A92" s="92"/>
      <c r="B92" s="93"/>
      <c r="C92" s="94"/>
      <c r="D92" s="94"/>
      <c r="E92" s="94"/>
      <c r="F92" s="95"/>
      <c r="G92" s="93"/>
      <c r="H92" s="93"/>
      <c r="I92" s="93"/>
      <c r="J92" s="93"/>
      <c r="K92" s="96"/>
      <c r="L92" s="97"/>
    </row>
    <row r="93" spans="1:12" ht="15" customHeight="1" x14ac:dyDescent="0.25">
      <c r="A93" s="218" t="s">
        <v>26</v>
      </c>
      <c r="B93" s="213" t="str">
        <f>B86</f>
        <v>GODOY GARZON  EDWIN RODRIGO</v>
      </c>
      <c r="C93" s="213" t="str">
        <f>C86</f>
        <v>LEGISLACIÓN LABORAL</v>
      </c>
      <c r="D93" s="231">
        <v>4707</v>
      </c>
      <c r="E93" s="214">
        <f>E86+7</f>
        <v>45052</v>
      </c>
      <c r="F93" s="89"/>
      <c r="G93" s="90"/>
      <c r="H93" s="61">
        <f>+L93-K93</f>
        <v>4.166666666666663E-2</v>
      </c>
      <c r="I93" s="182" t="s">
        <v>20</v>
      </c>
      <c r="J93" s="55"/>
      <c r="K93" s="61">
        <v>0.625</v>
      </c>
      <c r="L93" s="54">
        <v>0.66666666666666663</v>
      </c>
    </row>
    <row r="94" spans="1:12" x14ac:dyDescent="0.25">
      <c r="A94" s="218"/>
      <c r="B94" s="213"/>
      <c r="C94" s="213"/>
      <c r="D94" s="55"/>
      <c r="E94" s="214"/>
      <c r="F94" s="57"/>
      <c r="G94" s="58"/>
      <c r="H94" s="69"/>
      <c r="I94" s="83"/>
      <c r="J94" s="60">
        <f>+(L94-K94)</f>
        <v>1.0416666666666741E-2</v>
      </c>
      <c r="K94" s="61">
        <v>0.66666666666666663</v>
      </c>
      <c r="L94" s="61">
        <v>0.67708333333333337</v>
      </c>
    </row>
    <row r="95" spans="1:12" x14ac:dyDescent="0.25">
      <c r="A95" s="218"/>
      <c r="B95" s="213"/>
      <c r="C95" s="213"/>
      <c r="D95" s="231">
        <v>4707</v>
      </c>
      <c r="E95" s="214"/>
      <c r="F95" s="89">
        <f>+G95+F88</f>
        <v>0.24999999999999978</v>
      </c>
      <c r="G95" s="90">
        <f>+H93+H95</f>
        <v>0.12499999999999989</v>
      </c>
      <c r="H95" s="61">
        <f>+L95-K95</f>
        <v>8.3333333333333259E-2</v>
      </c>
      <c r="I95" s="182" t="s">
        <v>20</v>
      </c>
      <c r="J95" s="55"/>
      <c r="K95" s="61">
        <v>0.67708333333333337</v>
      </c>
      <c r="L95" s="54">
        <v>0.76041666666666663</v>
      </c>
    </row>
    <row r="96" spans="1:12" ht="22.5" x14ac:dyDescent="0.25">
      <c r="A96" s="218"/>
      <c r="B96" s="6" t="str">
        <f>B89</f>
        <v>LARA HARO DIEGO MARCELO</v>
      </c>
      <c r="C96" s="182" t="str">
        <f>C89</f>
        <v>MICROECONOMÍA</v>
      </c>
      <c r="D96" s="231">
        <v>4513</v>
      </c>
      <c r="E96" s="183">
        <f>E93+1</f>
        <v>45053</v>
      </c>
      <c r="F96" s="98">
        <f>+G96+F89</f>
        <v>0.25</v>
      </c>
      <c r="G96" s="99">
        <f>H96</f>
        <v>0.125</v>
      </c>
      <c r="H96" s="56">
        <f>+(L96-K96)</f>
        <v>0.125</v>
      </c>
      <c r="I96" s="187" t="s">
        <v>20</v>
      </c>
      <c r="J96" s="100"/>
      <c r="K96" s="101">
        <v>0.33333333333333331</v>
      </c>
      <c r="L96" s="102">
        <v>0.45833333333333331</v>
      </c>
    </row>
    <row r="97" spans="1:12" x14ac:dyDescent="0.25">
      <c r="A97" s="218"/>
      <c r="B97" s="6"/>
      <c r="C97" s="182"/>
      <c r="D97" s="55"/>
      <c r="E97" s="183"/>
      <c r="F97" s="57"/>
      <c r="G97" s="58"/>
      <c r="H97" s="69"/>
      <c r="I97" s="83"/>
      <c r="J97" s="60">
        <f>+(L97-K97)</f>
        <v>1.0416666666666685E-2</v>
      </c>
      <c r="K97" s="61">
        <v>0.45833333333333331</v>
      </c>
      <c r="L97" s="61">
        <v>0.46875</v>
      </c>
    </row>
    <row r="98" spans="1:12" ht="38.25" customHeight="1" thickBot="1" x14ac:dyDescent="0.3">
      <c r="A98" s="218"/>
      <c r="B98" s="182" t="str">
        <f>B91</f>
        <v>VALVERDE GAVILANES ANGEL PATRICIO</v>
      </c>
      <c r="C98" s="182" t="str">
        <f>C91</f>
        <v>JESUCRISTO Y LA PERSONA DE HOY</v>
      </c>
      <c r="D98" s="231">
        <v>4560</v>
      </c>
      <c r="E98" s="183">
        <f>+E96</f>
        <v>45053</v>
      </c>
      <c r="F98" s="103">
        <f>+G98+F91</f>
        <v>0.25</v>
      </c>
      <c r="G98" s="104">
        <f>H98</f>
        <v>0.125</v>
      </c>
      <c r="H98" s="105">
        <f>+(L98-K98)</f>
        <v>0.125</v>
      </c>
      <c r="I98" s="13" t="s">
        <v>20</v>
      </c>
      <c r="J98" s="106"/>
      <c r="K98" s="107">
        <v>0.46875</v>
      </c>
      <c r="L98" s="108">
        <v>0.59375</v>
      </c>
    </row>
    <row r="99" spans="1:12" x14ac:dyDescent="0.25">
      <c r="A99" s="62"/>
      <c r="B99" s="16"/>
      <c r="C99" s="16"/>
      <c r="D99" s="65"/>
      <c r="E99" s="63"/>
      <c r="F99" s="64"/>
      <c r="G99" s="16"/>
      <c r="H99" s="16"/>
      <c r="I99" s="16"/>
      <c r="J99" s="65"/>
      <c r="K99" s="66"/>
      <c r="L99" s="67"/>
    </row>
    <row r="100" spans="1:12" ht="15" customHeight="1" x14ac:dyDescent="0.25">
      <c r="A100" s="218" t="s">
        <v>25</v>
      </c>
      <c r="B100" s="213" t="str">
        <f>B93</f>
        <v>GODOY GARZON  EDWIN RODRIGO</v>
      </c>
      <c r="C100" s="213" t="str">
        <f>C93</f>
        <v>LEGISLACIÓN LABORAL</v>
      </c>
      <c r="D100" s="231">
        <v>4707</v>
      </c>
      <c r="E100" s="214">
        <f>+E93+7</f>
        <v>45059</v>
      </c>
      <c r="F100" s="89"/>
      <c r="G100" s="90"/>
      <c r="H100" s="61">
        <f>+(L100-K100)</f>
        <v>4.166666666666663E-2</v>
      </c>
      <c r="I100" s="182" t="s">
        <v>24</v>
      </c>
      <c r="J100" s="55"/>
      <c r="K100" s="61">
        <v>0.625</v>
      </c>
      <c r="L100" s="54">
        <v>0.66666666666666663</v>
      </c>
    </row>
    <row r="101" spans="1:12" x14ac:dyDescent="0.25">
      <c r="A101" s="218"/>
      <c r="B101" s="213"/>
      <c r="C101" s="213"/>
      <c r="D101" s="55"/>
      <c r="E101" s="214"/>
      <c r="F101" s="57"/>
      <c r="G101" s="58"/>
      <c r="H101" s="69"/>
      <c r="I101" s="83"/>
      <c r="J101" s="60">
        <f>+(L101-K101)</f>
        <v>1.0416666666666741E-2</v>
      </c>
      <c r="K101" s="61">
        <v>0.66666666666666663</v>
      </c>
      <c r="L101" s="61">
        <v>0.67708333333333337</v>
      </c>
    </row>
    <row r="102" spans="1:12" x14ac:dyDescent="0.25">
      <c r="A102" s="218"/>
      <c r="B102" s="213"/>
      <c r="C102" s="213"/>
      <c r="D102" s="231">
        <v>4707</v>
      </c>
      <c r="E102" s="214"/>
      <c r="F102" s="89">
        <f>+G102+F95</f>
        <v>0.37499999999999967</v>
      </c>
      <c r="G102" s="90">
        <f>H100+H102</f>
        <v>0.12499999999999989</v>
      </c>
      <c r="H102" s="61">
        <f>+(L102-K102)</f>
        <v>8.3333333333333259E-2</v>
      </c>
      <c r="I102" s="182" t="s">
        <v>20</v>
      </c>
      <c r="J102" s="55"/>
      <c r="K102" s="61">
        <v>0.67708333333333337</v>
      </c>
      <c r="L102" s="54">
        <v>0.76041666666666663</v>
      </c>
    </row>
    <row r="103" spans="1:12" ht="15" customHeight="1" x14ac:dyDescent="0.25">
      <c r="A103" s="218"/>
      <c r="B103" s="213" t="str">
        <f>B96</f>
        <v>LARA HARO DIEGO MARCELO</v>
      </c>
      <c r="C103" s="213" t="str">
        <f>C96</f>
        <v>MICROECONOMÍA</v>
      </c>
      <c r="D103" s="231">
        <v>4513</v>
      </c>
      <c r="E103" s="195">
        <f>+E100+1</f>
        <v>45060</v>
      </c>
      <c r="F103" s="98"/>
      <c r="G103" s="99"/>
      <c r="H103" s="56">
        <f>+(L103-K103)</f>
        <v>4.1666666666666685E-2</v>
      </c>
      <c r="I103" s="187" t="s">
        <v>24</v>
      </c>
      <c r="J103" s="100"/>
      <c r="K103" s="101">
        <v>0.33333333333333331</v>
      </c>
      <c r="L103" s="102">
        <v>0.375</v>
      </c>
    </row>
    <row r="104" spans="1:12" ht="28.5" customHeight="1" x14ac:dyDescent="0.25">
      <c r="A104" s="218"/>
      <c r="B104" s="219"/>
      <c r="C104" s="213"/>
      <c r="D104" s="231">
        <v>4513</v>
      </c>
      <c r="E104" s="197"/>
      <c r="F104" s="98">
        <f>+G104+F96</f>
        <v>0.375</v>
      </c>
      <c r="G104" s="99">
        <f>H103+H104</f>
        <v>0.125</v>
      </c>
      <c r="H104" s="56">
        <f>+(L104-K104)</f>
        <v>8.3333333333333315E-2</v>
      </c>
      <c r="I104" s="187" t="s">
        <v>20</v>
      </c>
      <c r="J104" s="100"/>
      <c r="K104" s="101">
        <v>0.375</v>
      </c>
      <c r="L104" s="102">
        <v>0.45833333333333331</v>
      </c>
    </row>
    <row r="105" spans="1:12" x14ac:dyDescent="0.25">
      <c r="A105" s="218"/>
      <c r="B105" s="188"/>
      <c r="C105" s="182"/>
      <c r="D105" s="55"/>
      <c r="E105" s="79"/>
      <c r="F105" s="57"/>
      <c r="G105" s="58"/>
      <c r="H105" s="69"/>
      <c r="I105" s="83"/>
      <c r="J105" s="60">
        <f>+(L105-K105)</f>
        <v>1.0416666666666685E-2</v>
      </c>
      <c r="K105" s="61">
        <v>0.45833333333333331</v>
      </c>
      <c r="L105" s="61">
        <v>0.46875</v>
      </c>
    </row>
    <row r="106" spans="1:12" ht="15" customHeight="1" x14ac:dyDescent="0.25">
      <c r="A106" s="218"/>
      <c r="B106" s="213" t="str">
        <f>B98</f>
        <v>VALVERDE GAVILANES ANGEL PATRICIO</v>
      </c>
      <c r="C106" s="213" t="str">
        <f>C98</f>
        <v>JESUCRISTO Y LA PERSONA DE HOY</v>
      </c>
      <c r="D106" s="231">
        <v>4560</v>
      </c>
      <c r="E106" s="195">
        <f>+E103</f>
        <v>45060</v>
      </c>
      <c r="F106" s="109"/>
      <c r="G106" s="110"/>
      <c r="H106" s="111">
        <f>+(L106-K106)</f>
        <v>4.166666666666663E-2</v>
      </c>
      <c r="I106" s="186" t="s">
        <v>24</v>
      </c>
      <c r="J106" s="18"/>
      <c r="K106" s="112">
        <v>0.46875</v>
      </c>
      <c r="L106" s="113">
        <v>0.51041666666666663</v>
      </c>
    </row>
    <row r="107" spans="1:12" ht="21.75" customHeight="1" x14ac:dyDescent="0.25">
      <c r="A107" s="218"/>
      <c r="B107" s="213"/>
      <c r="C107" s="213"/>
      <c r="D107" s="231">
        <v>4560</v>
      </c>
      <c r="E107" s="197"/>
      <c r="F107" s="91">
        <f>+G107+F98</f>
        <v>0.375</v>
      </c>
      <c r="G107" s="90">
        <f>H106+H107</f>
        <v>0.125</v>
      </c>
      <c r="H107" s="61">
        <f>+(L107-K107)</f>
        <v>8.333333333333337E-2</v>
      </c>
      <c r="I107" s="182" t="s">
        <v>20</v>
      </c>
      <c r="J107" s="55"/>
      <c r="K107" s="61">
        <v>0.51041666666666663</v>
      </c>
      <c r="L107" s="54">
        <v>0.59375</v>
      </c>
    </row>
    <row r="108" spans="1:12" x14ac:dyDescent="0.25">
      <c r="A108" s="62"/>
      <c r="B108" s="16"/>
      <c r="C108" s="16"/>
      <c r="D108" s="65"/>
      <c r="E108" s="63"/>
      <c r="F108" s="64"/>
      <c r="G108" s="16"/>
      <c r="H108" s="16"/>
      <c r="I108" s="16"/>
      <c r="J108" s="65"/>
      <c r="K108" s="66"/>
      <c r="L108" s="67"/>
    </row>
    <row r="109" spans="1:12" ht="15" customHeight="1" x14ac:dyDescent="0.25">
      <c r="A109" s="218" t="s">
        <v>23</v>
      </c>
      <c r="B109" s="213" t="str">
        <f>B100</f>
        <v>GODOY GARZON  EDWIN RODRIGO</v>
      </c>
      <c r="C109" s="213" t="str">
        <f>C100</f>
        <v>LEGISLACIÓN LABORAL</v>
      </c>
      <c r="D109" s="231">
        <v>4707</v>
      </c>
      <c r="E109" s="214">
        <f>E100+7</f>
        <v>45066</v>
      </c>
      <c r="F109" s="89"/>
      <c r="G109" s="20"/>
      <c r="H109" s="61">
        <f>+(L109-K109)</f>
        <v>4.166666666666663E-2</v>
      </c>
      <c r="I109" s="182" t="s">
        <v>20</v>
      </c>
      <c r="J109" s="55"/>
      <c r="K109" s="61">
        <v>0.625</v>
      </c>
      <c r="L109" s="54">
        <v>0.66666666666666663</v>
      </c>
    </row>
    <row r="110" spans="1:12" x14ac:dyDescent="0.25">
      <c r="A110" s="218"/>
      <c r="B110" s="213"/>
      <c r="C110" s="213"/>
      <c r="D110" s="55"/>
      <c r="E110" s="214"/>
      <c r="F110" s="57"/>
      <c r="G110" s="58"/>
      <c r="H110" s="69"/>
      <c r="I110" s="83"/>
      <c r="J110" s="60">
        <f>+(L110-K110)</f>
        <v>1.0416666666666741E-2</v>
      </c>
      <c r="K110" s="61">
        <v>0.66666666666666663</v>
      </c>
      <c r="L110" s="61">
        <v>0.67708333333333337</v>
      </c>
    </row>
    <row r="111" spans="1:12" x14ac:dyDescent="0.25">
      <c r="A111" s="218"/>
      <c r="B111" s="213"/>
      <c r="C111" s="213"/>
      <c r="D111" s="231">
        <v>4707</v>
      </c>
      <c r="E111" s="214"/>
      <c r="F111" s="89">
        <f>+G111+F102</f>
        <v>0.49999999999999956</v>
      </c>
      <c r="G111" s="90">
        <f>H109+H111</f>
        <v>0.12499999999999989</v>
      </c>
      <c r="H111" s="61">
        <f>+(L111-K111)</f>
        <v>8.3333333333333259E-2</v>
      </c>
      <c r="I111" s="182" t="s">
        <v>20</v>
      </c>
      <c r="J111" s="55"/>
      <c r="K111" s="61">
        <v>0.67708333333333337</v>
      </c>
      <c r="L111" s="54">
        <v>0.76041666666666663</v>
      </c>
    </row>
    <row r="112" spans="1:12" ht="24" x14ac:dyDescent="0.25">
      <c r="A112" s="218"/>
      <c r="B112" s="182" t="str">
        <f>B103</f>
        <v>LARA HARO DIEGO MARCELO</v>
      </c>
      <c r="C112" s="182" t="str">
        <f>C103</f>
        <v>MICROECONOMÍA</v>
      </c>
      <c r="D112" s="231">
        <v>4513</v>
      </c>
      <c r="E112" s="183">
        <f>+E109+1</f>
        <v>45067</v>
      </c>
      <c r="F112" s="89">
        <f>+G112+F104</f>
        <v>0.5</v>
      </c>
      <c r="G112" s="90">
        <f>H112</f>
        <v>0.125</v>
      </c>
      <c r="H112" s="61">
        <f>+(L112-K112)</f>
        <v>0.125</v>
      </c>
      <c r="I112" s="182" t="s">
        <v>20</v>
      </c>
      <c r="J112" s="55"/>
      <c r="K112" s="61">
        <v>0.33333333333333331</v>
      </c>
      <c r="L112" s="54">
        <v>0.45833333333333331</v>
      </c>
    </row>
    <row r="113" spans="1:12" x14ac:dyDescent="0.25">
      <c r="A113" s="218"/>
      <c r="B113" s="182"/>
      <c r="C113" s="182"/>
      <c r="D113" s="55"/>
      <c r="E113" s="79"/>
      <c r="F113" s="57"/>
      <c r="G113" s="58"/>
      <c r="H113" s="69"/>
      <c r="I113" s="83"/>
      <c r="J113" s="60">
        <f>+(L113-K113)</f>
        <v>1.0416666666666685E-2</v>
      </c>
      <c r="K113" s="61">
        <v>0.45833333333333331</v>
      </c>
      <c r="L113" s="61">
        <v>0.46875</v>
      </c>
    </row>
    <row r="114" spans="1:12" ht="36" x14ac:dyDescent="0.25">
      <c r="A114" s="218"/>
      <c r="B114" s="182" t="str">
        <f>B106</f>
        <v>VALVERDE GAVILANES ANGEL PATRICIO</v>
      </c>
      <c r="C114" s="182" t="str">
        <f>C106</f>
        <v>JESUCRISTO Y LA PERSONA DE HOY</v>
      </c>
      <c r="D114" s="231">
        <v>4560</v>
      </c>
      <c r="E114" s="79">
        <f>+E112</f>
        <v>45067</v>
      </c>
      <c r="F114" s="91">
        <f>+G114+F107</f>
        <v>0.5</v>
      </c>
      <c r="G114" s="90">
        <f>H114</f>
        <v>0.125</v>
      </c>
      <c r="H114" s="61">
        <f>+(L114-K114)</f>
        <v>0.125</v>
      </c>
      <c r="I114" s="182" t="s">
        <v>20</v>
      </c>
      <c r="J114" s="55"/>
      <c r="K114" s="61">
        <v>0.46875</v>
      </c>
      <c r="L114" s="54">
        <v>0.59375</v>
      </c>
    </row>
    <row r="115" spans="1:12" x14ac:dyDescent="0.25">
      <c r="A115" s="62"/>
      <c r="B115" s="16"/>
      <c r="C115" s="16"/>
      <c r="D115" s="65"/>
      <c r="E115" s="63"/>
      <c r="F115" s="64"/>
      <c r="G115" s="16"/>
      <c r="H115" s="16"/>
      <c r="I115" s="16"/>
      <c r="J115" s="65"/>
      <c r="K115" s="66"/>
      <c r="L115" s="67"/>
    </row>
    <row r="116" spans="1:12" ht="15" customHeight="1" x14ac:dyDescent="0.25">
      <c r="A116" s="213">
        <v>13</v>
      </c>
      <c r="B116" s="213" t="str">
        <f>B109</f>
        <v>GODOY GARZON  EDWIN RODRIGO</v>
      </c>
      <c r="C116" s="213" t="str">
        <f>C109</f>
        <v>LEGISLACIÓN LABORAL</v>
      </c>
      <c r="D116" s="231">
        <v>4707</v>
      </c>
      <c r="E116" s="214">
        <f>E109+7</f>
        <v>45073</v>
      </c>
      <c r="F116" s="89"/>
      <c r="G116" s="20"/>
      <c r="H116" s="61">
        <f>+(L116-K116)</f>
        <v>4.166666666666663E-2</v>
      </c>
      <c r="I116" s="182" t="s">
        <v>20</v>
      </c>
      <c r="J116" s="55"/>
      <c r="K116" s="61">
        <v>0.625</v>
      </c>
      <c r="L116" s="54">
        <v>0.66666666666666663</v>
      </c>
    </row>
    <row r="117" spans="1:12" x14ac:dyDescent="0.25">
      <c r="A117" s="213"/>
      <c r="B117" s="213"/>
      <c r="C117" s="213"/>
      <c r="D117" s="55"/>
      <c r="E117" s="214"/>
      <c r="F117" s="89"/>
      <c r="G117" s="90"/>
      <c r="J117" s="60">
        <f>+L117-K117</f>
        <v>0</v>
      </c>
      <c r="K117" s="61">
        <v>0.67708333333333337</v>
      </c>
      <c r="L117" s="54">
        <v>0.67708333333333337</v>
      </c>
    </row>
    <row r="118" spans="1:12" x14ac:dyDescent="0.25">
      <c r="A118" s="218"/>
      <c r="B118" s="213"/>
      <c r="C118" s="213"/>
      <c r="D118" s="231">
        <v>4707</v>
      </c>
      <c r="E118" s="214"/>
      <c r="F118" s="57"/>
      <c r="G118" s="58"/>
      <c r="H118" s="61">
        <f>+(L118-K118)</f>
        <v>4.166666666666663E-2</v>
      </c>
      <c r="I118" s="182" t="s">
        <v>22</v>
      </c>
      <c r="K118" s="61">
        <v>0.67708333333333337</v>
      </c>
      <c r="L118" s="61">
        <v>0.71875</v>
      </c>
    </row>
    <row r="119" spans="1:12" x14ac:dyDescent="0.25">
      <c r="A119" s="218"/>
      <c r="B119" s="213"/>
      <c r="C119" s="213"/>
      <c r="D119" s="231">
        <v>4707</v>
      </c>
      <c r="E119" s="214"/>
      <c r="F119" s="91">
        <f>+G119+F111</f>
        <v>0.62499999999999944</v>
      </c>
      <c r="G119" s="61">
        <f>H116+H119+H118</f>
        <v>0.12499999999999989</v>
      </c>
      <c r="H119" s="114">
        <f>+L119-K119</f>
        <v>4.166666666666663E-2</v>
      </c>
      <c r="I119" s="182" t="s">
        <v>20</v>
      </c>
      <c r="J119" s="55"/>
      <c r="K119" s="114">
        <v>0.71875</v>
      </c>
      <c r="L119" s="114">
        <v>0.76041666666666663</v>
      </c>
    </row>
    <row r="120" spans="1:12" ht="15" customHeight="1" x14ac:dyDescent="0.25">
      <c r="A120" s="218"/>
      <c r="B120" s="213" t="str">
        <f>B112</f>
        <v>LARA HARO DIEGO MARCELO</v>
      </c>
      <c r="C120" s="213" t="str">
        <f>C103</f>
        <v>MICROECONOMÍA</v>
      </c>
      <c r="D120" s="231">
        <v>4513</v>
      </c>
      <c r="E120" s="195">
        <f>+E116+1</f>
        <v>45074</v>
      </c>
      <c r="F120" s="89"/>
      <c r="G120" s="20"/>
      <c r="H120" s="61">
        <f>+(L120-K120)</f>
        <v>4.1666666666666685E-2</v>
      </c>
      <c r="I120" s="182" t="s">
        <v>20</v>
      </c>
      <c r="J120" s="55"/>
      <c r="K120" s="61">
        <v>0.33333333333333331</v>
      </c>
      <c r="L120" s="54">
        <v>0.375</v>
      </c>
    </row>
    <row r="121" spans="1:12" x14ac:dyDescent="0.25">
      <c r="A121" s="218"/>
      <c r="B121" s="213"/>
      <c r="C121" s="213"/>
      <c r="D121" s="231">
        <v>4513</v>
      </c>
      <c r="E121" s="196"/>
      <c r="F121" s="89"/>
      <c r="G121" s="90"/>
      <c r="H121" s="61">
        <f>+(L121-K121)</f>
        <v>4.1666666666666685E-2</v>
      </c>
      <c r="I121" s="182" t="s">
        <v>22</v>
      </c>
      <c r="J121" s="55"/>
      <c r="K121" s="61">
        <v>0.375</v>
      </c>
      <c r="L121" s="54">
        <v>0.41666666666666669</v>
      </c>
    </row>
    <row r="122" spans="1:12" x14ac:dyDescent="0.25">
      <c r="A122" s="218"/>
      <c r="B122" s="219"/>
      <c r="C122" s="213"/>
      <c r="D122" s="231">
        <v>4513</v>
      </c>
      <c r="E122" s="197"/>
      <c r="F122" s="89">
        <f>+G122+F112</f>
        <v>0.625</v>
      </c>
      <c r="G122" s="90">
        <f>H121+H122+H120</f>
        <v>0.125</v>
      </c>
      <c r="H122" s="61">
        <f>+(L122-K122)</f>
        <v>4.166666666666663E-2</v>
      </c>
      <c r="I122" s="182" t="s">
        <v>20</v>
      </c>
      <c r="J122" s="55"/>
      <c r="K122" s="61">
        <v>0.41666666666666669</v>
      </c>
      <c r="L122" s="54">
        <v>0.45833333333333331</v>
      </c>
    </row>
    <row r="123" spans="1:12" x14ac:dyDescent="0.25">
      <c r="A123" s="218"/>
      <c r="B123" s="115"/>
      <c r="C123" s="116"/>
      <c r="D123" s="229"/>
      <c r="E123" s="79"/>
      <c r="F123" s="57"/>
      <c r="G123" s="58"/>
      <c r="H123" s="69"/>
      <c r="I123" s="83"/>
      <c r="J123" s="60">
        <f>+(L123-K123)</f>
        <v>1.0416666666666685E-2</v>
      </c>
      <c r="K123" s="61">
        <v>0.45833333333333331</v>
      </c>
      <c r="L123" s="61">
        <v>0.46875</v>
      </c>
    </row>
    <row r="124" spans="1:12" ht="15" customHeight="1" x14ac:dyDescent="0.25">
      <c r="A124" s="218"/>
      <c r="B124" s="192" t="str">
        <f>B114</f>
        <v>VALVERDE GAVILANES ANGEL PATRICIO</v>
      </c>
      <c r="C124" s="192" t="str">
        <f>C114</f>
        <v>JESUCRISTO Y LA PERSONA DE HOY</v>
      </c>
      <c r="D124" s="231">
        <v>4560</v>
      </c>
      <c r="E124" s="195">
        <f>+E120</f>
        <v>45074</v>
      </c>
      <c r="F124" s="91"/>
      <c r="G124" s="90"/>
      <c r="H124" s="61">
        <f>+(L124-K124)</f>
        <v>4.166666666666663E-2</v>
      </c>
      <c r="I124" s="182" t="s">
        <v>20</v>
      </c>
      <c r="J124" s="55"/>
      <c r="K124" s="61">
        <v>0.46875</v>
      </c>
      <c r="L124" s="54">
        <v>0.51041666666666663</v>
      </c>
    </row>
    <row r="125" spans="1:12" x14ac:dyDescent="0.25">
      <c r="A125" s="218"/>
      <c r="B125" s="193"/>
      <c r="C125" s="193"/>
      <c r="D125" s="231">
        <v>4560</v>
      </c>
      <c r="E125" s="196"/>
      <c r="F125" s="91"/>
      <c r="G125" s="90"/>
      <c r="H125" s="61">
        <f>+(L125-K125)</f>
        <v>4.1666666666666741E-2</v>
      </c>
      <c r="I125" s="182" t="s">
        <v>22</v>
      </c>
      <c r="J125" s="55"/>
      <c r="K125" s="61">
        <v>0.51041666666666663</v>
      </c>
      <c r="L125" s="54">
        <v>0.55208333333333337</v>
      </c>
    </row>
    <row r="126" spans="1:12" ht="24" customHeight="1" x14ac:dyDescent="0.25">
      <c r="A126" s="218"/>
      <c r="B126" s="194"/>
      <c r="C126" s="194"/>
      <c r="D126" s="231">
        <v>4560</v>
      </c>
      <c r="E126" s="197"/>
      <c r="F126" s="91">
        <f>+G126+F114</f>
        <v>0.625</v>
      </c>
      <c r="G126" s="90">
        <f>+H124+H125+H126</f>
        <v>0.125</v>
      </c>
      <c r="H126" s="61">
        <f>+(L126-K126)</f>
        <v>4.166666666666663E-2</v>
      </c>
      <c r="I126" s="182" t="s">
        <v>20</v>
      </c>
      <c r="J126" s="55"/>
      <c r="K126" s="54">
        <v>0.55208333333333337</v>
      </c>
      <c r="L126" s="54">
        <v>0.59375</v>
      </c>
    </row>
    <row r="127" spans="1:12" x14ac:dyDescent="0.25">
      <c r="A127" s="62"/>
      <c r="B127" s="16"/>
      <c r="C127" s="16"/>
      <c r="D127" s="65"/>
      <c r="E127" s="63"/>
      <c r="F127" s="64"/>
      <c r="G127" s="16"/>
      <c r="H127" s="16"/>
      <c r="I127" s="16"/>
      <c r="J127" s="65"/>
      <c r="K127" s="66"/>
      <c r="L127" s="67"/>
    </row>
    <row r="128" spans="1:12" ht="15" customHeight="1" x14ac:dyDescent="0.25">
      <c r="A128" s="218" t="s">
        <v>21</v>
      </c>
      <c r="B128" s="213" t="str">
        <f>B116</f>
        <v>GODOY GARZON  EDWIN RODRIGO</v>
      </c>
      <c r="C128" s="213" t="str">
        <f>C116</f>
        <v>LEGISLACIÓN LABORAL</v>
      </c>
      <c r="D128" s="231">
        <v>4707</v>
      </c>
      <c r="E128" s="214">
        <f>E116+7</f>
        <v>45080</v>
      </c>
      <c r="F128" s="89"/>
      <c r="G128" s="20"/>
      <c r="H128" s="61">
        <f>+(L128-K128)</f>
        <v>4.166666666666663E-2</v>
      </c>
      <c r="I128" s="182" t="s">
        <v>20</v>
      </c>
      <c r="J128" s="55"/>
      <c r="K128" s="61">
        <v>0.625</v>
      </c>
      <c r="L128" s="54">
        <v>0.66666666666666663</v>
      </c>
    </row>
    <row r="129" spans="1:12" x14ac:dyDescent="0.25">
      <c r="A129" s="218"/>
      <c r="B129" s="213"/>
      <c r="C129" s="213"/>
      <c r="D129" s="231"/>
      <c r="E129" s="214"/>
      <c r="F129" s="57"/>
      <c r="G129" s="58"/>
      <c r="H129" s="69"/>
      <c r="I129" s="83"/>
      <c r="J129" s="60">
        <f>+(L129-K129)</f>
        <v>1.0416666666666741E-2</v>
      </c>
      <c r="K129" s="61">
        <v>0.66666666666666663</v>
      </c>
      <c r="L129" s="61">
        <v>0.67708333333333337</v>
      </c>
    </row>
    <row r="130" spans="1:12" x14ac:dyDescent="0.25">
      <c r="A130" s="218"/>
      <c r="B130" s="213"/>
      <c r="C130" s="213"/>
      <c r="D130" s="231">
        <v>4707</v>
      </c>
      <c r="E130" s="214"/>
      <c r="F130" s="89">
        <f>+G130+F119</f>
        <v>0.74999999999999933</v>
      </c>
      <c r="G130" s="90">
        <f>H128+H130</f>
        <v>0.12499999999999989</v>
      </c>
      <c r="H130" s="61">
        <f>+(L130-K130)</f>
        <v>8.3333333333333259E-2</v>
      </c>
      <c r="I130" s="182" t="s">
        <v>20</v>
      </c>
      <c r="J130" s="55"/>
      <c r="K130" s="61">
        <v>0.67708333333333337</v>
      </c>
      <c r="L130" s="54">
        <v>0.76041666666666663</v>
      </c>
    </row>
    <row r="131" spans="1:12" ht="24" x14ac:dyDescent="0.25">
      <c r="A131" s="218"/>
      <c r="B131" s="182" t="str">
        <f>B120</f>
        <v>LARA HARO DIEGO MARCELO</v>
      </c>
      <c r="C131" s="182" t="str">
        <f>C120</f>
        <v>MICROECONOMÍA</v>
      </c>
      <c r="D131" s="231">
        <v>4513</v>
      </c>
      <c r="E131" s="183">
        <f>+E128+1</f>
        <v>45081</v>
      </c>
      <c r="F131" s="89">
        <f>+G131+F122</f>
        <v>0.75</v>
      </c>
      <c r="G131" s="90">
        <f>+H131</f>
        <v>0.125</v>
      </c>
      <c r="H131" s="61">
        <f>+(L131-K131)</f>
        <v>0.125</v>
      </c>
      <c r="I131" s="182" t="s">
        <v>20</v>
      </c>
      <c r="J131" s="55"/>
      <c r="K131" s="61">
        <v>0.33333333333333331</v>
      </c>
      <c r="L131" s="54">
        <v>0.45833333333333331</v>
      </c>
    </row>
    <row r="132" spans="1:12" x14ac:dyDescent="0.25">
      <c r="A132" s="218"/>
      <c r="B132" s="182"/>
      <c r="C132" s="182"/>
      <c r="D132" s="55"/>
      <c r="E132" s="79"/>
      <c r="F132" s="57"/>
      <c r="G132" s="58"/>
      <c r="H132" s="69"/>
      <c r="I132" s="83"/>
      <c r="J132" s="60">
        <f>+(L132-K132)</f>
        <v>1.0416666666666685E-2</v>
      </c>
      <c r="K132" s="61">
        <v>0.45833333333333331</v>
      </c>
      <c r="L132" s="61">
        <v>0.46875</v>
      </c>
    </row>
    <row r="133" spans="1:12" ht="39.75" customHeight="1" x14ac:dyDescent="0.25">
      <c r="A133" s="218"/>
      <c r="B133" s="182" t="str">
        <f>+B124</f>
        <v>VALVERDE GAVILANES ANGEL PATRICIO</v>
      </c>
      <c r="C133" s="182" t="str">
        <f>+C124</f>
        <v>JESUCRISTO Y LA PERSONA DE HOY</v>
      </c>
      <c r="D133" s="231">
        <v>4560</v>
      </c>
      <c r="E133" s="183">
        <f>+E131</f>
        <v>45081</v>
      </c>
      <c r="F133" s="91">
        <f>+G133+F126</f>
        <v>0.75</v>
      </c>
      <c r="G133" s="90">
        <f>+H133</f>
        <v>0.125</v>
      </c>
      <c r="H133" s="61">
        <f>+(L133-K133)</f>
        <v>0.125</v>
      </c>
      <c r="I133" s="182" t="s">
        <v>20</v>
      </c>
      <c r="J133" s="55"/>
      <c r="K133" s="54">
        <v>0.46875</v>
      </c>
      <c r="L133" s="54">
        <v>0.59375</v>
      </c>
    </row>
    <row r="134" spans="1:12" x14ac:dyDescent="0.25">
      <c r="A134" s="62"/>
      <c r="B134" s="16"/>
      <c r="C134" s="16"/>
      <c r="D134" s="65"/>
      <c r="E134" s="63"/>
      <c r="F134" s="64"/>
      <c r="G134" s="16"/>
      <c r="H134" s="16"/>
      <c r="I134" s="16"/>
      <c r="J134" s="65"/>
      <c r="K134" s="66"/>
      <c r="L134" s="67"/>
    </row>
    <row r="135" spans="1:12" ht="15" customHeight="1" x14ac:dyDescent="0.25">
      <c r="A135" s="213">
        <v>15</v>
      </c>
      <c r="B135" s="213" t="str">
        <f>B128</f>
        <v>GODOY GARZON  EDWIN RODRIGO</v>
      </c>
      <c r="C135" s="213" t="str">
        <f>C128</f>
        <v>LEGISLACIÓN LABORAL</v>
      </c>
      <c r="D135" s="231">
        <v>4707</v>
      </c>
      <c r="E135" s="214">
        <f>E128+7</f>
        <v>45087</v>
      </c>
      <c r="F135" s="89"/>
      <c r="G135" s="90"/>
      <c r="H135" s="61">
        <f>+(L135-K135)</f>
        <v>4.166666666666663E-2</v>
      </c>
      <c r="I135" s="182" t="s">
        <v>20</v>
      </c>
      <c r="J135" s="55"/>
      <c r="K135" s="61">
        <v>0.625</v>
      </c>
      <c r="L135" s="54">
        <v>0.66666666666666663</v>
      </c>
    </row>
    <row r="136" spans="1:12" x14ac:dyDescent="0.25">
      <c r="A136" s="218"/>
      <c r="B136" s="213"/>
      <c r="C136" s="213"/>
      <c r="D136" s="231"/>
      <c r="E136" s="214"/>
      <c r="F136" s="57"/>
      <c r="G136" s="58"/>
      <c r="H136" s="69"/>
      <c r="I136" s="83"/>
      <c r="J136" s="60">
        <f>+(L136-K136)</f>
        <v>1.0416666666666741E-2</v>
      </c>
      <c r="K136" s="61">
        <v>0.66666666666666663</v>
      </c>
      <c r="L136" s="61">
        <v>0.67708333333333337</v>
      </c>
    </row>
    <row r="137" spans="1:12" x14ac:dyDescent="0.25">
      <c r="A137" s="218"/>
      <c r="B137" s="213"/>
      <c r="C137" s="213"/>
      <c r="D137" s="231">
        <v>4707</v>
      </c>
      <c r="E137" s="214"/>
      <c r="F137" s="89"/>
      <c r="G137" s="90"/>
      <c r="H137" s="61">
        <f>+(L137-K137)</f>
        <v>4.166666666666663E-2</v>
      </c>
      <c r="I137" s="182" t="s">
        <v>42</v>
      </c>
      <c r="J137" s="55"/>
      <c r="K137" s="61">
        <v>0.67708333333333337</v>
      </c>
      <c r="L137" s="54">
        <v>0.71875</v>
      </c>
    </row>
    <row r="138" spans="1:12" ht="27.95" customHeight="1" x14ac:dyDescent="0.25">
      <c r="A138" s="218"/>
      <c r="B138" s="213"/>
      <c r="C138" s="213"/>
      <c r="D138" s="231">
        <v>4707</v>
      </c>
      <c r="E138" s="214"/>
      <c r="F138" s="89">
        <f>+G138+F130</f>
        <v>0.87499999999999922</v>
      </c>
      <c r="G138" s="90">
        <f>+H138+H137+H135</f>
        <v>0.12499999999999989</v>
      </c>
      <c r="H138" s="61">
        <f>+(L138-K138)</f>
        <v>4.166666666666663E-2</v>
      </c>
      <c r="I138" s="182" t="s">
        <v>20</v>
      </c>
      <c r="J138" s="55"/>
      <c r="K138" s="61">
        <v>0.71875</v>
      </c>
      <c r="L138" s="54">
        <v>0.76041666666666663</v>
      </c>
    </row>
    <row r="139" spans="1:12" ht="27.95" customHeight="1" x14ac:dyDescent="0.25">
      <c r="A139" s="218"/>
      <c r="B139" s="192" t="str">
        <f>B131</f>
        <v>LARA HARO DIEGO MARCELO</v>
      </c>
      <c r="C139" s="192" t="str">
        <f>C131</f>
        <v>MICROECONOMÍA</v>
      </c>
      <c r="D139" s="231">
        <v>4513</v>
      </c>
      <c r="E139" s="195">
        <f>+E135+1</f>
        <v>45088</v>
      </c>
      <c r="F139" s="89"/>
      <c r="G139" s="90"/>
      <c r="H139" s="61">
        <f>+(L139-K139)</f>
        <v>4.1666666666666685E-2</v>
      </c>
      <c r="I139" s="182" t="s">
        <v>20</v>
      </c>
      <c r="J139" s="55"/>
      <c r="K139" s="61">
        <v>0.33333333333333331</v>
      </c>
      <c r="L139" s="54">
        <v>0.375</v>
      </c>
    </row>
    <row r="140" spans="1:12" ht="27.95" customHeight="1" x14ac:dyDescent="0.25">
      <c r="A140" s="218"/>
      <c r="B140" s="193"/>
      <c r="C140" s="193"/>
      <c r="D140" s="231">
        <v>4513</v>
      </c>
      <c r="E140" s="196"/>
      <c r="F140" s="89"/>
      <c r="G140" s="90"/>
      <c r="H140" s="61">
        <f>+(L140-K140)</f>
        <v>4.1666666666666685E-2</v>
      </c>
      <c r="I140" s="182" t="s">
        <v>42</v>
      </c>
      <c r="J140" s="55"/>
      <c r="K140" s="61">
        <v>0.375</v>
      </c>
      <c r="L140" s="54">
        <v>0.41666666666666669</v>
      </c>
    </row>
    <row r="141" spans="1:12" x14ac:dyDescent="0.25">
      <c r="A141" s="218"/>
      <c r="B141" s="194"/>
      <c r="C141" s="194"/>
      <c r="D141" s="231">
        <v>4513</v>
      </c>
      <c r="E141" s="197"/>
      <c r="F141" s="89">
        <f>+G141+F131</f>
        <v>0.875</v>
      </c>
      <c r="G141" s="90">
        <f>+H139+H140+H141</f>
        <v>0.125</v>
      </c>
      <c r="H141" s="61">
        <f>+(L141-K141)</f>
        <v>4.166666666666663E-2</v>
      </c>
      <c r="I141" s="182" t="s">
        <v>20</v>
      </c>
      <c r="J141" s="55"/>
      <c r="K141" s="61">
        <v>0.41666666666666669</v>
      </c>
      <c r="L141" s="54">
        <v>0.45833333333333331</v>
      </c>
    </row>
    <row r="142" spans="1:12" x14ac:dyDescent="0.25">
      <c r="A142" s="218"/>
      <c r="B142" s="188"/>
      <c r="C142" s="188"/>
      <c r="D142" s="221"/>
      <c r="E142" s="117"/>
      <c r="F142" s="57"/>
      <c r="G142" s="58"/>
      <c r="H142" s="69"/>
      <c r="I142" s="83"/>
      <c r="J142" s="60">
        <f>+(L142-K142)</f>
        <v>1.0416666666666685E-2</v>
      </c>
      <c r="K142" s="61">
        <v>0.45833333333333331</v>
      </c>
      <c r="L142" s="61">
        <v>0.46875</v>
      </c>
    </row>
    <row r="143" spans="1:12" ht="15" customHeight="1" x14ac:dyDescent="0.25">
      <c r="A143" s="218"/>
      <c r="B143" s="213" t="str">
        <f>+B133</f>
        <v>VALVERDE GAVILANES ANGEL PATRICIO</v>
      </c>
      <c r="C143" s="213" t="str">
        <f>+C133</f>
        <v>JESUCRISTO Y LA PERSONA DE HOY</v>
      </c>
      <c r="D143" s="231">
        <v>4560</v>
      </c>
      <c r="E143" s="195">
        <f>+E139</f>
        <v>45088</v>
      </c>
      <c r="F143" s="91"/>
      <c r="G143" s="90"/>
      <c r="H143" s="61">
        <f>+(L143-K143)</f>
        <v>4.166666666666663E-2</v>
      </c>
      <c r="I143" s="182" t="s">
        <v>20</v>
      </c>
      <c r="J143" s="55"/>
      <c r="K143" s="61">
        <v>0.46875</v>
      </c>
      <c r="L143" s="54">
        <v>0.51041666666666663</v>
      </c>
    </row>
    <row r="144" spans="1:12" x14ac:dyDescent="0.25">
      <c r="A144" s="218"/>
      <c r="B144" s="213"/>
      <c r="C144" s="213"/>
      <c r="D144" s="231">
        <v>4560</v>
      </c>
      <c r="E144" s="196"/>
      <c r="F144" s="91"/>
      <c r="G144" s="90"/>
      <c r="H144" s="61">
        <f>+(L144-K144)</f>
        <v>4.1666666666666741E-2</v>
      </c>
      <c r="I144" s="182" t="s">
        <v>42</v>
      </c>
      <c r="J144" s="55"/>
      <c r="K144" s="54">
        <v>0.51041666666666663</v>
      </c>
      <c r="L144" s="54">
        <v>0.55208333333333337</v>
      </c>
    </row>
    <row r="145" spans="1:12" ht="27.95" customHeight="1" x14ac:dyDescent="0.25">
      <c r="A145" s="218"/>
      <c r="B145" s="213"/>
      <c r="C145" s="213"/>
      <c r="D145" s="231">
        <v>4560</v>
      </c>
      <c r="E145" s="197"/>
      <c r="F145" s="91">
        <f>+G145+F133</f>
        <v>0.875</v>
      </c>
      <c r="G145" s="90">
        <f>+H143+H144+H145</f>
        <v>0.125</v>
      </c>
      <c r="H145" s="61">
        <f>+(L145-K145)</f>
        <v>4.166666666666663E-2</v>
      </c>
      <c r="I145" s="182" t="s">
        <v>20</v>
      </c>
      <c r="J145" s="55"/>
      <c r="K145" s="54">
        <v>0.55208333333333337</v>
      </c>
      <c r="L145" s="54">
        <v>0.59375</v>
      </c>
    </row>
    <row r="146" spans="1:12" x14ac:dyDescent="0.25">
      <c r="A146" s="62"/>
      <c r="B146" s="16"/>
      <c r="C146" s="16"/>
      <c r="D146" s="65"/>
      <c r="E146" s="63"/>
      <c r="F146" s="64"/>
      <c r="G146" s="16"/>
      <c r="H146" s="16"/>
      <c r="I146" s="16"/>
      <c r="J146" s="65"/>
      <c r="K146" s="66"/>
      <c r="L146" s="67"/>
    </row>
    <row r="147" spans="1:12" ht="15" customHeight="1" x14ac:dyDescent="0.25">
      <c r="A147" s="213">
        <v>16</v>
      </c>
      <c r="B147" s="213" t="str">
        <f>B135</f>
        <v>GODOY GARZON  EDWIN RODRIGO</v>
      </c>
      <c r="C147" s="213" t="str">
        <f>C135</f>
        <v>LEGISLACIÓN LABORAL</v>
      </c>
      <c r="D147" s="231">
        <v>4707</v>
      </c>
      <c r="E147" s="214">
        <f>E135+7</f>
        <v>45094</v>
      </c>
      <c r="F147" s="89"/>
      <c r="G147" s="20"/>
      <c r="H147" s="61">
        <f>+(L147-K147)</f>
        <v>4.166666666666663E-2</v>
      </c>
      <c r="I147" s="182" t="s">
        <v>45</v>
      </c>
      <c r="J147" s="55"/>
      <c r="K147" s="61">
        <v>0.625</v>
      </c>
      <c r="L147" s="54">
        <v>0.66666666666666663</v>
      </c>
    </row>
    <row r="148" spans="1:12" x14ac:dyDescent="0.25">
      <c r="A148" s="213"/>
      <c r="B148" s="213"/>
      <c r="C148" s="213"/>
      <c r="D148" s="55"/>
      <c r="E148" s="214"/>
      <c r="F148" s="118"/>
      <c r="G148" s="119"/>
      <c r="H148" s="120"/>
      <c r="I148" s="121"/>
      <c r="J148" s="60">
        <f>+(L148-K148)</f>
        <v>1.0416666666666741E-2</v>
      </c>
      <c r="K148" s="61">
        <v>0.66666666666666663</v>
      </c>
      <c r="L148" s="61">
        <v>0.67708333333333337</v>
      </c>
    </row>
    <row r="149" spans="1:12" x14ac:dyDescent="0.25">
      <c r="A149" s="213"/>
      <c r="B149" s="213"/>
      <c r="C149" s="213"/>
      <c r="D149" s="231">
        <v>4707</v>
      </c>
      <c r="E149" s="214"/>
      <c r="F149" s="89"/>
      <c r="G149" s="90"/>
      <c r="H149" s="61">
        <f>+(L149-K149)</f>
        <v>4.166666666666663E-2</v>
      </c>
      <c r="I149" s="182" t="s">
        <v>45</v>
      </c>
      <c r="J149" s="55"/>
      <c r="K149" s="54">
        <v>0.67708333333333337</v>
      </c>
      <c r="L149" s="54">
        <v>0.71875</v>
      </c>
    </row>
    <row r="150" spans="1:12" x14ac:dyDescent="0.25">
      <c r="A150" s="213"/>
      <c r="B150" s="213"/>
      <c r="C150" s="213"/>
      <c r="D150" s="231">
        <v>4707</v>
      </c>
      <c r="E150" s="214"/>
      <c r="F150" s="89">
        <f>+G150+F138</f>
        <v>0.99999999999999911</v>
      </c>
      <c r="G150" s="90">
        <f>+H147+H149+H150</f>
        <v>0.12499999999999989</v>
      </c>
      <c r="H150" s="61">
        <f>+(L150-K150)</f>
        <v>4.166666666666663E-2</v>
      </c>
      <c r="I150" s="182" t="s">
        <v>18</v>
      </c>
      <c r="J150" s="55"/>
      <c r="K150" s="54">
        <v>0.71875</v>
      </c>
      <c r="L150" s="54">
        <v>0.76041666666666663</v>
      </c>
    </row>
    <row r="151" spans="1:12" ht="15" customHeight="1" x14ac:dyDescent="0.25">
      <c r="A151" s="213"/>
      <c r="B151" s="213" t="str">
        <f>B139</f>
        <v>LARA HARO DIEGO MARCELO</v>
      </c>
      <c r="C151" s="213" t="str">
        <f>C139</f>
        <v>MICROECONOMÍA</v>
      </c>
      <c r="D151" s="231">
        <v>4513</v>
      </c>
      <c r="E151" s="214">
        <f>+E147+1</f>
        <v>45095</v>
      </c>
      <c r="F151" s="89"/>
      <c r="G151" s="20"/>
      <c r="H151" s="61">
        <f>+(L151-K151)</f>
        <v>4.1666666666666685E-2</v>
      </c>
      <c r="I151" s="182" t="s">
        <v>45</v>
      </c>
      <c r="J151" s="55"/>
      <c r="K151" s="54">
        <v>0.33333333333333331</v>
      </c>
      <c r="L151" s="54">
        <v>0.375</v>
      </c>
    </row>
    <row r="152" spans="1:12" x14ac:dyDescent="0.25">
      <c r="A152" s="213"/>
      <c r="B152" s="213"/>
      <c r="C152" s="213"/>
      <c r="D152" s="231">
        <v>4513</v>
      </c>
      <c r="E152" s="214"/>
      <c r="F152" s="89"/>
      <c r="G152" s="20"/>
      <c r="H152" s="61">
        <f>+(L152-K152)</f>
        <v>4.1666666666666685E-2</v>
      </c>
      <c r="I152" s="182" t="s">
        <v>45</v>
      </c>
      <c r="J152" s="55"/>
      <c r="K152" s="54">
        <v>0.375</v>
      </c>
      <c r="L152" s="54">
        <v>0.41666666666666669</v>
      </c>
    </row>
    <row r="153" spans="1:12" x14ac:dyDescent="0.25">
      <c r="A153" s="213"/>
      <c r="B153" s="213"/>
      <c r="C153" s="213"/>
      <c r="D153" s="231">
        <v>4513</v>
      </c>
      <c r="E153" s="214"/>
      <c r="F153" s="89">
        <f>+G153+F141</f>
        <v>1</v>
      </c>
      <c r="G153" s="90">
        <f>+H151+H152+H153</f>
        <v>0.125</v>
      </c>
      <c r="H153" s="61">
        <f>+(L153-K153)</f>
        <v>4.166666666666663E-2</v>
      </c>
      <c r="I153" s="182" t="s">
        <v>18</v>
      </c>
      <c r="J153" s="55"/>
      <c r="K153" s="54">
        <v>0.41666666666666669</v>
      </c>
      <c r="L153" s="54">
        <v>0.45833333333333331</v>
      </c>
    </row>
    <row r="154" spans="1:12" x14ac:dyDescent="0.25">
      <c r="A154" s="213"/>
      <c r="B154" s="15"/>
      <c r="C154" s="15"/>
      <c r="D154" s="231"/>
      <c r="E154" s="79"/>
      <c r="F154" s="118"/>
      <c r="G154" s="119"/>
      <c r="H154" s="120"/>
      <c r="I154" s="121"/>
      <c r="J154" s="60">
        <f>+(L154-K154)</f>
        <v>1.0416666666666685E-2</v>
      </c>
      <c r="K154" s="61">
        <v>0.45833333333333331</v>
      </c>
      <c r="L154" s="61">
        <v>0.46875</v>
      </c>
    </row>
    <row r="155" spans="1:12" ht="15" customHeight="1" x14ac:dyDescent="0.25">
      <c r="A155" s="213"/>
      <c r="B155" s="192" t="str">
        <f>B98</f>
        <v>VALVERDE GAVILANES ANGEL PATRICIO</v>
      </c>
      <c r="C155" s="192" t="str">
        <f>C143</f>
        <v>JESUCRISTO Y LA PERSONA DE HOY</v>
      </c>
      <c r="D155" s="231">
        <v>4560</v>
      </c>
      <c r="E155" s="195">
        <f>+E151</f>
        <v>45095</v>
      </c>
      <c r="F155" s="91"/>
      <c r="G155" s="90"/>
      <c r="H155" s="61">
        <f>+(L155-K155)</f>
        <v>4.166666666666663E-2</v>
      </c>
      <c r="I155" s="182" t="s">
        <v>45</v>
      </c>
      <c r="J155" s="55"/>
      <c r="K155" s="54">
        <v>0.46875</v>
      </c>
      <c r="L155" s="54">
        <v>0.51041666666666663</v>
      </c>
    </row>
    <row r="156" spans="1:12" ht="22.5" customHeight="1" x14ac:dyDescent="0.25">
      <c r="A156" s="213"/>
      <c r="B156" s="193"/>
      <c r="C156" s="193"/>
      <c r="D156" s="231">
        <v>4560</v>
      </c>
      <c r="E156" s="196"/>
      <c r="F156" s="91"/>
      <c r="G156" s="90"/>
      <c r="H156" s="61">
        <f>+(L156-K156)</f>
        <v>4.1666666666666741E-2</v>
      </c>
      <c r="I156" s="182" t="s">
        <v>45</v>
      </c>
      <c r="J156" s="55"/>
      <c r="K156" s="54">
        <v>0.51041666666666663</v>
      </c>
      <c r="L156" s="54">
        <v>0.55208333333333337</v>
      </c>
    </row>
    <row r="157" spans="1:12" ht="27" customHeight="1" x14ac:dyDescent="0.25">
      <c r="A157" s="213"/>
      <c r="B157" s="194"/>
      <c r="C157" s="194"/>
      <c r="D157" s="231">
        <v>4560</v>
      </c>
      <c r="E157" s="197"/>
      <c r="F157" s="91">
        <f>+G157+F145</f>
        <v>1</v>
      </c>
      <c r="G157" s="90">
        <f>+H155+H156+H157</f>
        <v>0.125</v>
      </c>
      <c r="H157" s="61">
        <f>+(L157-K157)</f>
        <v>4.166666666666663E-2</v>
      </c>
      <c r="I157" s="182" t="s">
        <v>18</v>
      </c>
      <c r="J157" s="55"/>
      <c r="K157" s="54">
        <v>0.55208333333333337</v>
      </c>
      <c r="L157" s="54">
        <v>0.59375</v>
      </c>
    </row>
    <row r="158" spans="1:12" x14ac:dyDescent="0.25">
      <c r="A158" s="77"/>
      <c r="B158" s="19"/>
      <c r="C158" s="16"/>
      <c r="D158" s="65"/>
      <c r="E158" s="63"/>
      <c r="F158" s="84"/>
      <c r="G158" s="16"/>
      <c r="H158" s="16"/>
      <c r="I158" s="16"/>
      <c r="J158" s="65"/>
      <c r="K158" s="16"/>
    </row>
    <row r="159" spans="1:12" x14ac:dyDescent="0.25">
      <c r="A159" s="11"/>
      <c r="B159" s="9"/>
      <c r="C159" s="42"/>
      <c r="D159" s="33"/>
      <c r="E159" s="122"/>
      <c r="F159" s="123"/>
      <c r="G159" s="22"/>
      <c r="H159" s="21"/>
      <c r="I159" s="21"/>
      <c r="J159" s="7"/>
      <c r="K159" s="21"/>
    </row>
    <row r="160" spans="1:12" x14ac:dyDescent="0.25">
      <c r="A160" s="11"/>
      <c r="B160" s="9"/>
      <c r="C160" s="33"/>
      <c r="D160" s="33"/>
      <c r="E160" s="122"/>
      <c r="F160" s="123"/>
      <c r="G160" s="22"/>
      <c r="H160" s="21"/>
      <c r="I160" s="21"/>
      <c r="J160" s="7"/>
      <c r="K160" s="21"/>
    </row>
    <row r="161" spans="1:11" ht="16.5" thickBot="1" x14ac:dyDescent="0.3">
      <c r="A161" s="11"/>
      <c r="B161" s="9"/>
      <c r="C161" s="198" t="s">
        <v>46</v>
      </c>
      <c r="D161" s="198"/>
      <c r="E161" s="198"/>
      <c r="F161" s="198"/>
      <c r="G161" s="198"/>
      <c r="H161" s="198"/>
      <c r="I161" s="198"/>
      <c r="J161" s="216"/>
      <c r="K161" s="216"/>
    </row>
    <row r="162" spans="1:11" x14ac:dyDescent="0.25">
      <c r="A162" s="11"/>
      <c r="B162" s="9"/>
      <c r="C162" s="124" t="s">
        <v>17</v>
      </c>
      <c r="D162" s="124"/>
      <c r="E162" s="125" t="s">
        <v>16</v>
      </c>
      <c r="F162" s="217" t="s">
        <v>15</v>
      </c>
      <c r="G162" s="217"/>
      <c r="H162" s="126" t="s">
        <v>14</v>
      </c>
      <c r="I162" s="126" t="s">
        <v>13</v>
      </c>
    </row>
    <row r="163" spans="1:11" x14ac:dyDescent="0.25">
      <c r="A163" s="11"/>
      <c r="B163" s="9"/>
      <c r="C163" s="6" t="s">
        <v>28</v>
      </c>
      <c r="D163" s="36"/>
      <c r="E163" s="127">
        <f>E22</f>
        <v>44996</v>
      </c>
      <c r="F163" s="215">
        <f>+E39</f>
        <v>45010</v>
      </c>
      <c r="G163" s="215"/>
      <c r="H163" s="23">
        <f>E60</f>
        <v>45031</v>
      </c>
      <c r="I163" s="185">
        <f>E72</f>
        <v>45038</v>
      </c>
    </row>
    <row r="164" spans="1:11" x14ac:dyDescent="0.25">
      <c r="A164" s="11"/>
      <c r="B164" s="9"/>
      <c r="C164" s="6" t="s">
        <v>3</v>
      </c>
      <c r="D164" s="36"/>
      <c r="E164" s="127">
        <f>E25</f>
        <v>44997</v>
      </c>
      <c r="F164" s="215">
        <f>+E43</f>
        <v>45011</v>
      </c>
      <c r="G164" s="215"/>
      <c r="H164" s="23">
        <f>E64</f>
        <v>45032</v>
      </c>
      <c r="I164" s="185">
        <f>E76</f>
        <v>45039</v>
      </c>
    </row>
    <row r="165" spans="1:11" x14ac:dyDescent="0.25">
      <c r="A165" s="11"/>
      <c r="B165" s="9"/>
      <c r="C165" s="6" t="s">
        <v>1</v>
      </c>
      <c r="D165" s="36"/>
      <c r="E165" s="127">
        <f>E25</f>
        <v>44997</v>
      </c>
      <c r="F165" s="215">
        <f>+E47</f>
        <v>45011</v>
      </c>
      <c r="G165" s="215"/>
      <c r="H165" s="23">
        <f>E64</f>
        <v>45032</v>
      </c>
      <c r="I165" s="185">
        <f>E76</f>
        <v>45039</v>
      </c>
    </row>
    <row r="166" spans="1:11" x14ac:dyDescent="0.25">
      <c r="A166" s="11"/>
      <c r="B166" s="9"/>
      <c r="C166" s="35" t="s">
        <v>2</v>
      </c>
      <c r="D166" s="222"/>
      <c r="E166" s="127">
        <f>E100</f>
        <v>45059</v>
      </c>
      <c r="F166" s="215">
        <f>+E116</f>
        <v>45073</v>
      </c>
      <c r="G166" s="215"/>
      <c r="H166" s="23">
        <f>E135</f>
        <v>45087</v>
      </c>
      <c r="I166" s="185">
        <f>E147</f>
        <v>45094</v>
      </c>
    </row>
    <row r="167" spans="1:11" x14ac:dyDescent="0.25">
      <c r="A167" s="11"/>
      <c r="B167" s="9"/>
      <c r="C167" s="6" t="s">
        <v>19</v>
      </c>
      <c r="D167" s="36"/>
      <c r="E167" s="127">
        <f>E103</f>
        <v>45060</v>
      </c>
      <c r="F167" s="215">
        <f>+E120</f>
        <v>45074</v>
      </c>
      <c r="G167" s="215"/>
      <c r="H167" s="23">
        <f>E139</f>
        <v>45088</v>
      </c>
      <c r="I167" s="185">
        <f>E151</f>
        <v>45095</v>
      </c>
    </row>
    <row r="168" spans="1:11" x14ac:dyDescent="0.25">
      <c r="A168" s="11"/>
      <c r="B168" s="9"/>
      <c r="C168" s="35" t="s">
        <v>44</v>
      </c>
      <c r="D168" s="222"/>
      <c r="E168" s="127">
        <f>E103</f>
        <v>45060</v>
      </c>
      <c r="F168" s="215">
        <f>E120</f>
        <v>45074</v>
      </c>
      <c r="G168" s="215"/>
      <c r="H168" s="23">
        <f>E139</f>
        <v>45088</v>
      </c>
      <c r="I168" s="185">
        <f xml:space="preserve"> E151</f>
        <v>45095</v>
      </c>
    </row>
    <row r="169" spans="1:11" x14ac:dyDescent="0.25">
      <c r="A169" s="11"/>
      <c r="B169" s="9"/>
      <c r="C169" s="128"/>
      <c r="D169" s="223"/>
      <c r="E169" s="129"/>
      <c r="F169" s="130"/>
      <c r="G169" s="26"/>
      <c r="H169" s="25"/>
      <c r="I169" s="25"/>
      <c r="J169" s="131"/>
      <c r="K169" s="132"/>
    </row>
    <row r="170" spans="1:11" ht="15.75" x14ac:dyDescent="0.25">
      <c r="A170" s="198" t="s">
        <v>12</v>
      </c>
      <c r="B170" s="198"/>
      <c r="C170" s="198"/>
      <c r="D170" s="230"/>
      <c r="E170" s="133"/>
      <c r="F170" s="134"/>
      <c r="G170" s="184"/>
      <c r="H170" s="184"/>
      <c r="I170" s="184"/>
      <c r="J170" s="135"/>
      <c r="K170" s="184"/>
    </row>
    <row r="171" spans="1:11" ht="15.75" thickBot="1" x14ac:dyDescent="0.3">
      <c r="A171" s="11"/>
      <c r="B171" s="9"/>
      <c r="C171" s="42"/>
      <c r="D171" s="33"/>
      <c r="E171" s="63"/>
      <c r="F171" s="136"/>
      <c r="G171" s="27"/>
      <c r="H171" s="11"/>
      <c r="I171" s="28"/>
      <c r="J171" s="37"/>
      <c r="K171" s="21"/>
    </row>
    <row r="172" spans="1:11" ht="57.75" thickBot="1" x14ac:dyDescent="0.3">
      <c r="A172" s="11"/>
      <c r="B172" s="137" t="s">
        <v>11</v>
      </c>
      <c r="C172" s="138" t="s">
        <v>10</v>
      </c>
      <c r="D172" s="139"/>
      <c r="E172" s="140" t="s">
        <v>9</v>
      </c>
      <c r="F172" s="141" t="s">
        <v>8</v>
      </c>
      <c r="G172" s="142" t="s">
        <v>7</v>
      </c>
      <c r="H172" s="142" t="s">
        <v>47</v>
      </c>
      <c r="I172" s="143" t="s">
        <v>6</v>
      </c>
      <c r="J172" s="144" t="s">
        <v>48</v>
      </c>
      <c r="K172" s="29"/>
    </row>
    <row r="173" spans="1:11" x14ac:dyDescent="0.25">
      <c r="A173" s="11"/>
      <c r="B173" s="145">
        <v>1</v>
      </c>
      <c r="C173" s="146" t="str">
        <f t="shared" ref="C173:C178" si="0">C163</f>
        <v>INTRODUCCIÓN A LA ADMINISTRACIÓN</v>
      </c>
      <c r="D173" s="224"/>
      <c r="E173" s="147">
        <f>+VLOOKUP(C173,'[1]MALLA LINEAL'!$D$11:$I$57,3,FALSE)</f>
        <v>2</v>
      </c>
      <c r="F173" s="147">
        <f>E173*40%</f>
        <v>0.8</v>
      </c>
      <c r="G173" s="148">
        <v>0.83333333333333337</v>
      </c>
      <c r="H173" s="30">
        <f>(G173*40%)/F173</f>
        <v>0.41666666666666669</v>
      </c>
      <c r="I173" s="149">
        <f>+F75</f>
        <v>0.99999999999999911</v>
      </c>
      <c r="J173" s="150">
        <f>(I173*40%)/F173</f>
        <v>0.49999999999999956</v>
      </c>
      <c r="K173" s="31"/>
    </row>
    <row r="174" spans="1:11" x14ac:dyDescent="0.25">
      <c r="A174" s="11"/>
      <c r="B174" s="145">
        <v>3</v>
      </c>
      <c r="C174" s="182" t="str">
        <f t="shared" si="0"/>
        <v>MATEMÁTICA APLICADA</v>
      </c>
      <c r="D174" s="100"/>
      <c r="E174" s="147">
        <f>+VLOOKUP(C174,'[1]MALLA LINEAL'!$D$11:$I$57,3,FALSE)</f>
        <v>2.6666666666666665</v>
      </c>
      <c r="F174" s="151">
        <f t="shared" ref="F174:F178" si="1">E174*40%</f>
        <v>1.0666666666666667</v>
      </c>
      <c r="G174" s="152">
        <v>1.0833333333333333</v>
      </c>
      <c r="H174" s="32">
        <f t="shared" ref="H174:H178" si="2">(G174*40%)/F174</f>
        <v>0.40625</v>
      </c>
      <c r="I174" s="153">
        <f>+F78</f>
        <v>1</v>
      </c>
      <c r="J174" s="154">
        <f>(I174*40%)/F174</f>
        <v>0.375</v>
      </c>
      <c r="K174" s="31"/>
    </row>
    <row r="175" spans="1:11" x14ac:dyDescent="0.25">
      <c r="A175" s="11"/>
      <c r="B175" s="145">
        <v>2</v>
      </c>
      <c r="C175" s="146" t="str">
        <f t="shared" si="0"/>
        <v>COMUNICACIÓN ORAL Y ESCRITA</v>
      </c>
      <c r="D175" s="224"/>
      <c r="E175" s="147">
        <f>+VLOOKUP(C175,'[1]MALLA LINEAL'!$D$11:$I$57,3,FALSE)</f>
        <v>1.3333333333333333</v>
      </c>
      <c r="F175" s="151">
        <f t="shared" si="1"/>
        <v>0.53333333333333333</v>
      </c>
      <c r="G175" s="152">
        <v>0.54166666666666663</v>
      </c>
      <c r="H175" s="32">
        <f t="shared" si="2"/>
        <v>0.40625</v>
      </c>
      <c r="I175" s="153">
        <f>+F82</f>
        <v>1</v>
      </c>
      <c r="J175" s="150">
        <f t="shared" ref="J175:J178" si="3">(I175*40%)/F175</f>
        <v>0.75</v>
      </c>
      <c r="K175" s="31"/>
    </row>
    <row r="176" spans="1:11" ht="24" x14ac:dyDescent="0.25">
      <c r="A176" s="11"/>
      <c r="B176" s="145">
        <v>4</v>
      </c>
      <c r="C176" s="146" t="str">
        <f>C166</f>
        <v>MÉTODOS DE INVESTIGACIÓN EN ADMINISTRACIÓN</v>
      </c>
      <c r="D176" s="224"/>
      <c r="E176" s="147">
        <f>+VLOOKUP(C176,'[1]MALLA LINEAL'!$D$11:$I$57,3,FALSE)</f>
        <v>2</v>
      </c>
      <c r="F176" s="151">
        <f t="shared" si="1"/>
        <v>0.8</v>
      </c>
      <c r="G176" s="152">
        <v>0.83333333333333337</v>
      </c>
      <c r="H176" s="32">
        <f t="shared" si="2"/>
        <v>0.41666666666666669</v>
      </c>
      <c r="I176" s="153">
        <f>+F150</f>
        <v>0.99999999999999911</v>
      </c>
      <c r="J176" s="154">
        <f t="shared" si="3"/>
        <v>0.49999999999999956</v>
      </c>
      <c r="K176" s="31"/>
    </row>
    <row r="177" spans="1:11" x14ac:dyDescent="0.25">
      <c r="A177" s="11"/>
      <c r="B177" s="145">
        <v>5</v>
      </c>
      <c r="C177" s="182" t="str">
        <f t="shared" si="0"/>
        <v>CONTABILIDAD BÁSICA</v>
      </c>
      <c r="D177" s="100"/>
      <c r="E177" s="147">
        <f>+VLOOKUP(C177,'[1]MALLA LINEAL'!$D$11:$I$57,3,FALSE)</f>
        <v>2.6666666666666665</v>
      </c>
      <c r="F177" s="151">
        <f t="shared" si="1"/>
        <v>1.0666666666666667</v>
      </c>
      <c r="G177" s="152">
        <v>1.0833333333333333</v>
      </c>
      <c r="H177" s="32">
        <f t="shared" si="2"/>
        <v>0.40625</v>
      </c>
      <c r="I177" s="153">
        <f>+F153</f>
        <v>1</v>
      </c>
      <c r="J177" s="154">
        <f t="shared" si="3"/>
        <v>0.375</v>
      </c>
      <c r="K177" s="31"/>
    </row>
    <row r="178" spans="1:11" x14ac:dyDescent="0.25">
      <c r="A178" s="11"/>
      <c r="B178" s="145">
        <v>6</v>
      </c>
      <c r="C178" s="155" t="str">
        <f t="shared" si="0"/>
        <v>TECNOLOGÍA DE LA INFORMACIÓN</v>
      </c>
      <c r="D178" s="225"/>
      <c r="E178" s="147">
        <f>+VLOOKUP(C178,'[1]MALLA LINEAL'!$D$11:$I$57,3,FALSE)</f>
        <v>1.3333333333333333</v>
      </c>
      <c r="F178" s="151">
        <f t="shared" si="1"/>
        <v>0.53333333333333333</v>
      </c>
      <c r="G178" s="152">
        <v>0.54166666666666663</v>
      </c>
      <c r="H178" s="32">
        <f t="shared" si="2"/>
        <v>0.40625</v>
      </c>
      <c r="I178" s="153">
        <f>+F157</f>
        <v>1</v>
      </c>
      <c r="J178" s="154">
        <f t="shared" si="3"/>
        <v>0.75</v>
      </c>
      <c r="K178" s="31"/>
    </row>
    <row r="179" spans="1:11" ht="15.75" thickBot="1" x14ac:dyDescent="0.3">
      <c r="A179" s="11"/>
      <c r="B179" s="156"/>
      <c r="C179" s="157"/>
      <c r="D179" s="226"/>
      <c r="E179" s="158">
        <f>SUM(E173:E178)</f>
        <v>12</v>
      </c>
      <c r="F179" s="158">
        <f>SUM(F173:F178)</f>
        <v>4.8</v>
      </c>
      <c r="G179" s="159">
        <f>SUM(G173:G178)</f>
        <v>4.916666666666667</v>
      </c>
      <c r="H179" s="160">
        <f>AVERAGE(H173:H178)</f>
        <v>0.40972222222222227</v>
      </c>
      <c r="I179" s="159">
        <f>SUM(I173:I178)</f>
        <v>5.9999999999999982</v>
      </c>
      <c r="J179" s="161">
        <f>AVERAGE(J173:J178)</f>
        <v>0.54166666666666652</v>
      </c>
      <c r="K179" s="33"/>
    </row>
    <row r="180" spans="1:11" x14ac:dyDescent="0.25">
      <c r="A180" s="11"/>
      <c r="B180" s="9"/>
      <c r="C180" s="42"/>
      <c r="D180" s="33"/>
      <c r="E180" s="162"/>
      <c r="F180" s="44"/>
      <c r="G180" s="10"/>
      <c r="H180" s="34"/>
      <c r="I180" s="34"/>
      <c r="J180" s="37"/>
      <c r="K180" s="17"/>
    </row>
    <row r="181" spans="1:11" x14ac:dyDescent="0.25">
      <c r="A181" s="163"/>
      <c r="B181" s="24"/>
      <c r="C181" s="42"/>
      <c r="D181" s="33"/>
      <c r="E181" s="43"/>
      <c r="F181" s="44"/>
      <c r="G181" s="10"/>
      <c r="H181" s="11"/>
      <c r="I181" s="11"/>
      <c r="J181" s="37"/>
      <c r="K181" s="17"/>
    </row>
    <row r="182" spans="1:11" x14ac:dyDescent="0.25">
      <c r="A182" s="11"/>
      <c r="B182" s="9"/>
      <c r="C182" s="42"/>
      <c r="D182" s="33"/>
      <c r="E182" s="43"/>
      <c r="F182" s="44"/>
      <c r="G182" s="10"/>
      <c r="H182" s="11"/>
      <c r="I182" s="11"/>
      <c r="J182" s="37"/>
      <c r="K182" s="17"/>
    </row>
    <row r="183" spans="1:11" ht="15.75" thickBot="1" x14ac:dyDescent="0.3">
      <c r="A183" s="11"/>
      <c r="B183" s="9"/>
      <c r="C183" s="42"/>
      <c r="D183" s="33"/>
      <c r="E183" s="43"/>
      <c r="F183" s="44"/>
      <c r="G183" s="10"/>
      <c r="H183" s="11"/>
      <c r="I183" s="11"/>
      <c r="J183" s="37"/>
      <c r="K183" s="17"/>
    </row>
    <row r="184" spans="1:11" s="171" customFormat="1" ht="60" x14ac:dyDescent="0.25">
      <c r="A184" s="164"/>
      <c r="B184" s="42"/>
      <c r="C184" s="165" t="s">
        <v>5</v>
      </c>
      <c r="D184" s="166"/>
      <c r="E184" s="167" t="s">
        <v>4</v>
      </c>
      <c r="F184" s="168" t="s">
        <v>57</v>
      </c>
      <c r="G184" s="168" t="s">
        <v>58</v>
      </c>
      <c r="H184" s="168" t="s">
        <v>59</v>
      </c>
      <c r="I184" s="169" t="s">
        <v>60</v>
      </c>
      <c r="J184" s="170" t="s">
        <v>61</v>
      </c>
      <c r="K184" s="128"/>
    </row>
    <row r="185" spans="1:11" ht="30" customHeight="1" x14ac:dyDescent="0.25">
      <c r="A185" s="11"/>
      <c r="B185" s="9"/>
      <c r="C185" s="146" t="str">
        <f t="shared" ref="C185:C190" si="4">C173</f>
        <v>INTRODUCCIÓN A LA ADMINISTRACIÓN</v>
      </c>
      <c r="D185" s="227"/>
      <c r="E185" s="172">
        <f>+I173</f>
        <v>0.99999999999999911</v>
      </c>
      <c r="F185" s="173">
        <v>4.1666666666666664E-2</v>
      </c>
      <c r="G185" s="173">
        <f t="shared" ref="G185:G190" si="5">+I173-F185</f>
        <v>0.95833333333333248</v>
      </c>
      <c r="H185" s="172">
        <v>0.125</v>
      </c>
      <c r="I185" s="172">
        <f>+E185-H185</f>
        <v>0.87499999999999911</v>
      </c>
      <c r="J185" s="174">
        <f>+(E185)-(F185+H185)</f>
        <v>0.83333333333333248</v>
      </c>
      <c r="K185" s="175"/>
    </row>
    <row r="186" spans="1:11" ht="20.100000000000001" customHeight="1" x14ac:dyDescent="0.25">
      <c r="A186" s="11"/>
      <c r="B186" s="9"/>
      <c r="C186" s="146" t="str">
        <f t="shared" si="4"/>
        <v>MATEMÁTICA APLICADA</v>
      </c>
      <c r="D186" s="227"/>
      <c r="E186" s="172">
        <f t="shared" ref="E186:E190" si="6">+I174</f>
        <v>1</v>
      </c>
      <c r="F186" s="173">
        <v>4.1666666666666664E-2</v>
      </c>
      <c r="G186" s="173">
        <f t="shared" si="5"/>
        <v>0.95833333333333337</v>
      </c>
      <c r="H186" s="172">
        <v>0.125</v>
      </c>
      <c r="I186" s="172">
        <f>I185</f>
        <v>0.87499999999999911</v>
      </c>
      <c r="J186" s="174">
        <f t="shared" ref="J186:J190" si="7">+(E186)-(F186+H186)</f>
        <v>0.83333333333333337</v>
      </c>
      <c r="K186" s="175"/>
    </row>
    <row r="187" spans="1:11" ht="20.100000000000001" customHeight="1" x14ac:dyDescent="0.25">
      <c r="A187" s="11"/>
      <c r="B187" s="9"/>
      <c r="C187" s="146" t="str">
        <f t="shared" si="4"/>
        <v>COMUNICACIÓN ORAL Y ESCRITA</v>
      </c>
      <c r="D187" s="227"/>
      <c r="E187" s="172">
        <f t="shared" si="6"/>
        <v>1</v>
      </c>
      <c r="F187" s="173">
        <v>4.1666666666666664E-2</v>
      </c>
      <c r="G187" s="173">
        <f t="shared" si="5"/>
        <v>0.95833333333333337</v>
      </c>
      <c r="H187" s="172">
        <v>0.125</v>
      </c>
      <c r="I187" s="172">
        <f>I186</f>
        <v>0.87499999999999911</v>
      </c>
      <c r="J187" s="174">
        <f>+(E187)-(F187+H187)</f>
        <v>0.83333333333333337</v>
      </c>
      <c r="K187" s="175"/>
    </row>
    <row r="188" spans="1:11" ht="32.1" customHeight="1" x14ac:dyDescent="0.25">
      <c r="A188" s="11"/>
      <c r="B188" s="9"/>
      <c r="C188" s="146" t="str">
        <f t="shared" si="4"/>
        <v>MÉTODOS DE INVESTIGACIÓN EN ADMINISTRACIÓN</v>
      </c>
      <c r="D188" s="227"/>
      <c r="E188" s="172">
        <f t="shared" si="6"/>
        <v>0.99999999999999911</v>
      </c>
      <c r="F188" s="173">
        <v>4.1666666666666664E-2</v>
      </c>
      <c r="G188" s="173">
        <f t="shared" si="5"/>
        <v>0.95833333333333248</v>
      </c>
      <c r="H188" s="172">
        <v>0.125</v>
      </c>
      <c r="I188" s="172">
        <f>I187</f>
        <v>0.87499999999999911</v>
      </c>
      <c r="J188" s="174">
        <f t="shared" si="7"/>
        <v>0.83333333333333248</v>
      </c>
      <c r="K188" s="175"/>
    </row>
    <row r="189" spans="1:11" ht="20.100000000000001" customHeight="1" x14ac:dyDescent="0.25">
      <c r="A189" s="11"/>
      <c r="B189" s="9"/>
      <c r="C189" s="146" t="str">
        <f t="shared" si="4"/>
        <v>CONTABILIDAD BÁSICA</v>
      </c>
      <c r="D189" s="227"/>
      <c r="E189" s="172">
        <f t="shared" si="6"/>
        <v>1</v>
      </c>
      <c r="F189" s="173">
        <v>4.1666666666666664E-2</v>
      </c>
      <c r="G189" s="173">
        <f t="shared" si="5"/>
        <v>0.95833333333333337</v>
      </c>
      <c r="H189" s="172">
        <v>0.125</v>
      </c>
      <c r="I189" s="172">
        <f>I188</f>
        <v>0.87499999999999911</v>
      </c>
      <c r="J189" s="174">
        <f t="shared" si="7"/>
        <v>0.83333333333333337</v>
      </c>
      <c r="K189" s="175"/>
    </row>
    <row r="190" spans="1:11" ht="20.100000000000001" customHeight="1" x14ac:dyDescent="0.25">
      <c r="A190" s="11"/>
      <c r="B190" s="9"/>
      <c r="C190" s="146" t="str">
        <f t="shared" si="4"/>
        <v>TECNOLOGÍA DE LA INFORMACIÓN</v>
      </c>
      <c r="D190" s="227"/>
      <c r="E190" s="172">
        <f t="shared" si="6"/>
        <v>1</v>
      </c>
      <c r="F190" s="173">
        <v>4.1666666666666664E-2</v>
      </c>
      <c r="G190" s="173">
        <f t="shared" si="5"/>
        <v>0.95833333333333337</v>
      </c>
      <c r="H190" s="172">
        <v>0.125</v>
      </c>
      <c r="I190" s="172">
        <f>I189</f>
        <v>0.87499999999999911</v>
      </c>
      <c r="J190" s="174">
        <f t="shared" si="7"/>
        <v>0.83333333333333337</v>
      </c>
      <c r="K190" s="175"/>
    </row>
    <row r="191" spans="1:11" x14ac:dyDescent="0.25">
      <c r="A191" s="176"/>
      <c r="B191" s="24"/>
      <c r="C191" s="128"/>
      <c r="D191" s="223"/>
      <c r="E191" s="129"/>
      <c r="F191" s="177"/>
      <c r="G191" s="24"/>
      <c r="H191" s="24"/>
      <c r="I191" s="24"/>
      <c r="J191" s="178"/>
      <c r="K191" s="175"/>
    </row>
    <row r="192" spans="1:11" x14ac:dyDescent="0.25">
      <c r="A192" s="11"/>
      <c r="B192" s="9"/>
      <c r="C192" s="128"/>
      <c r="D192" s="223"/>
      <c r="E192" s="129"/>
      <c r="F192" s="177"/>
      <c r="G192" s="24"/>
      <c r="H192" s="24"/>
      <c r="I192" s="24"/>
      <c r="J192" s="178"/>
      <c r="K192" s="175"/>
    </row>
    <row r="193" spans="1:11" x14ac:dyDescent="0.25">
      <c r="A193" s="11"/>
      <c r="B193" s="9"/>
      <c r="C193" s="33" t="s">
        <v>62</v>
      </c>
      <c r="D193" s="33"/>
      <c r="E193" s="43"/>
      <c r="F193" s="44"/>
      <c r="G193" s="10"/>
      <c r="H193" s="11"/>
      <c r="I193" s="11"/>
      <c r="J193" s="37"/>
      <c r="K193" s="17"/>
    </row>
    <row r="194" spans="1:11" x14ac:dyDescent="0.25">
      <c r="A194" s="11"/>
      <c r="B194" s="9"/>
      <c r="C194" s="33" t="s">
        <v>0</v>
      </c>
      <c r="D194" s="33"/>
      <c r="E194" s="43"/>
      <c r="F194" s="44"/>
      <c r="G194" s="10"/>
      <c r="H194" s="11"/>
      <c r="I194" s="11"/>
      <c r="J194" s="37"/>
      <c r="K194" s="17"/>
    </row>
    <row r="195" spans="1:11" x14ac:dyDescent="0.25">
      <c r="A195" s="11"/>
      <c r="B195" s="9"/>
      <c r="C195" s="42"/>
      <c r="D195" s="33"/>
      <c r="E195" s="43"/>
      <c r="F195" s="179"/>
      <c r="G195" s="9"/>
      <c r="H195" s="9"/>
      <c r="I195" s="9"/>
      <c r="J195" s="37"/>
      <c r="K195" s="17"/>
    </row>
    <row r="196" spans="1:11" x14ac:dyDescent="0.25">
      <c r="A196" s="11"/>
      <c r="B196" s="9"/>
      <c r="C196" s="42"/>
      <c r="D196" s="33"/>
      <c r="E196" s="43"/>
      <c r="F196" s="179"/>
      <c r="G196" s="9"/>
      <c r="H196" s="9"/>
      <c r="I196" s="9"/>
      <c r="J196" s="37"/>
      <c r="K196" s="17"/>
    </row>
    <row r="197" spans="1:11" x14ac:dyDescent="0.25">
      <c r="A197" s="11"/>
      <c r="B197" s="9"/>
      <c r="C197" s="42"/>
      <c r="D197" s="33"/>
      <c r="E197" s="43"/>
      <c r="F197" s="179"/>
      <c r="G197" s="9"/>
      <c r="H197" s="9"/>
      <c r="I197" s="9"/>
      <c r="J197" s="37"/>
      <c r="K197" s="17"/>
    </row>
    <row r="198" spans="1:11" x14ac:dyDescent="0.25">
      <c r="A198" s="11"/>
      <c r="B198" s="9"/>
      <c r="C198" s="42"/>
      <c r="D198" s="33"/>
      <c r="E198" s="43"/>
      <c r="F198" s="179"/>
      <c r="G198" s="9"/>
      <c r="H198" s="9"/>
      <c r="I198" s="9"/>
      <c r="J198" s="37"/>
      <c r="K198" s="17"/>
    </row>
  </sheetData>
  <mergeCells count="127">
    <mergeCell ref="A2:K2"/>
    <mergeCell ref="A3:K3"/>
    <mergeCell ref="A4:K4"/>
    <mergeCell ref="K7:L7"/>
    <mergeCell ref="A8:A13"/>
    <mergeCell ref="B8:B10"/>
    <mergeCell ref="C8:C10"/>
    <mergeCell ref="E8:E10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A51:A56"/>
    <mergeCell ref="B51:B53"/>
    <mergeCell ref="C51:C53"/>
    <mergeCell ref="E51:E53"/>
    <mergeCell ref="A60:A70"/>
    <mergeCell ref="B60:B63"/>
    <mergeCell ref="C60:C63"/>
    <mergeCell ref="E60:E63"/>
    <mergeCell ref="B64:B66"/>
    <mergeCell ref="C64:C66"/>
    <mergeCell ref="E64:E66"/>
    <mergeCell ref="B68:B70"/>
    <mergeCell ref="C68:C70"/>
    <mergeCell ref="E68:E70"/>
    <mergeCell ref="A72:A82"/>
    <mergeCell ref="B72:B75"/>
    <mergeCell ref="C72:C75"/>
    <mergeCell ref="E72:E75"/>
    <mergeCell ref="B76:B78"/>
    <mergeCell ref="C76:C78"/>
    <mergeCell ref="E76:E78"/>
    <mergeCell ref="B80:B82"/>
    <mergeCell ref="C80:C82"/>
    <mergeCell ref="E80:E82"/>
    <mergeCell ref="K85:L85"/>
    <mergeCell ref="A86:A91"/>
    <mergeCell ref="B86:B88"/>
    <mergeCell ref="C86:C88"/>
    <mergeCell ref="E86:E88"/>
    <mergeCell ref="E103:E104"/>
    <mergeCell ref="B106:B107"/>
    <mergeCell ref="C106:C107"/>
    <mergeCell ref="E106:E107"/>
    <mergeCell ref="A109:A114"/>
    <mergeCell ref="B109:B111"/>
    <mergeCell ref="C109:C111"/>
    <mergeCell ref="E109:E111"/>
    <mergeCell ref="A93:A98"/>
    <mergeCell ref="B93:B95"/>
    <mergeCell ref="C93:C95"/>
    <mergeCell ref="E93:E95"/>
    <mergeCell ref="A100:A107"/>
    <mergeCell ref="B100:B102"/>
    <mergeCell ref="C100:C102"/>
    <mergeCell ref="E100:E102"/>
    <mergeCell ref="B103:B104"/>
    <mergeCell ref="C103:C104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A135:A145"/>
    <mergeCell ref="B135:B138"/>
    <mergeCell ref="C135:C138"/>
    <mergeCell ref="E135:E138"/>
    <mergeCell ref="B139:B141"/>
    <mergeCell ref="C139:C141"/>
    <mergeCell ref="E139:E141"/>
    <mergeCell ref="B143:B145"/>
    <mergeCell ref="C143:C145"/>
    <mergeCell ref="E143:E145"/>
    <mergeCell ref="A1:K1"/>
    <mergeCell ref="A147:A157"/>
    <mergeCell ref="B147:B150"/>
    <mergeCell ref="C147:C150"/>
    <mergeCell ref="E147:E150"/>
    <mergeCell ref="B151:B153"/>
    <mergeCell ref="C151:C153"/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A128:A133"/>
    <mergeCell ref="B128:B130"/>
    <mergeCell ref="C128:C130"/>
    <mergeCell ref="E128:E130"/>
  </mergeCells>
  <conditionalFormatting sqref="A8:L8 A26:D26 F26:L26 A50:L64 A49 A46:L48 A44:D45 F44:L45 C49:D49 A65:D66 F65:L66 A71:L76 A70:D70 A77:D78 F77:L78 A83:L103 A82:D82 A104:D104 F104:L104 A108:L120 A107:D107 F107:L107 A123:L125 A121:D122 F121:L122 A127:L139 A126:D126 A140:D141 F140:L141 A146:L151 A145:D145 A152:D153 F152:L153 A14:L25 B9:L13 F49:L49 A67:L69 F70:L70 A79:L81 F82:L82 F126:L126 A142:L144 F145:L145 A154:L154 A155:A157 D155:D157 F155:L157 A105:L106 A27:L28 A31:L43 A29:A30 D29:D30 F29:L30">
    <cfRule type="expression" dxfId="138" priority="22">
      <formula>$D8=$D$11</formula>
    </cfRule>
    <cfRule type="expression" dxfId="137" priority="23">
      <formula>$D8=$D$8</formula>
    </cfRule>
  </conditionalFormatting>
  <conditionalFormatting sqref="A4:K4">
    <cfRule type="expression" dxfId="136" priority="21">
      <formula>$D8=4525</formula>
    </cfRule>
  </conditionalFormatting>
  <conditionalFormatting sqref="A86:L103 A104:D104 F104:L104 A108:L120 A107:D107 F107:L107 A123:L125 A121:D122 F121:L122 A127:L139 A126:D126 A140:D141 F140:L141 A146:L151 A145:D145 A152:D153 F152:L153 F126:L126 A142:L144 F145:L145 A154:L154 A155:A157 D155:D157 F155:L157 A105:L106">
    <cfRule type="expression" dxfId="135" priority="18">
      <formula>$D86=5636</formula>
    </cfRule>
    <cfRule type="expression" dxfId="134" priority="19">
      <formula>$D86=4671</formula>
    </cfRule>
    <cfRule type="expression" dxfId="133" priority="20">
      <formula>$D86=4525</formula>
    </cfRule>
  </conditionalFormatting>
  <conditionalFormatting sqref="A8:L28 A31:L82 A29:A30 D29:D30 F29:L30">
    <cfRule type="expression" dxfId="132" priority="15">
      <formula>$D8=$D$13</formula>
    </cfRule>
    <cfRule type="expression" dxfId="131" priority="16">
      <formula>$D8=$D$11</formula>
    </cfRule>
    <cfRule type="expression" dxfId="130" priority="17">
      <formula>$D8=5276</formula>
    </cfRule>
  </conditionalFormatting>
  <conditionalFormatting sqref="A155:A157 D155:D157 F155:L157 A86:L154">
    <cfRule type="expression" dxfId="129" priority="12">
      <formula>$D86=4743</formula>
    </cfRule>
    <cfRule type="expression" dxfId="128" priority="13">
      <formula>$D86=4659</formula>
    </cfRule>
    <cfRule type="expression" dxfId="127" priority="14">
      <formula>$D86=4665</formula>
    </cfRule>
  </conditionalFormatting>
  <conditionalFormatting sqref="B28:C28 E28 B155:C155 E155">
    <cfRule type="expression" dxfId="126" priority="24">
      <formula>$D29=4742</formula>
    </cfRule>
    <cfRule type="expression" dxfId="125" priority="25">
      <formula>$D29=4666</formula>
    </cfRule>
    <cfRule type="expression" dxfId="124" priority="26">
      <formula>$D29=4518</formula>
    </cfRule>
  </conditionalFormatting>
  <conditionalFormatting sqref="B28:C28 E28">
    <cfRule type="expression" dxfId="123" priority="27">
      <formula>$D29=4744</formula>
    </cfRule>
    <cfRule type="expression" dxfId="122" priority="28">
      <formula>$D29=4662</formula>
    </cfRule>
    <cfRule type="expression" dxfId="121" priority="29">
      <formula>$D29=5276</formula>
    </cfRule>
  </conditionalFormatting>
  <conditionalFormatting sqref="B155:C155 E155">
    <cfRule type="expression" dxfId="120" priority="30">
      <formula>$D156=5636</formula>
    </cfRule>
    <cfRule type="expression" dxfId="119" priority="31">
      <formula>$D156=4671</formula>
    </cfRule>
    <cfRule type="expression" dxfId="118" priority="32">
      <formula>$D156=4525</formula>
    </cfRule>
  </conditionalFormatting>
  <conditionalFormatting sqref="B155:C155 E155">
    <cfRule type="expression" dxfId="117" priority="33">
      <formula>$D156=4743</formula>
    </cfRule>
    <cfRule type="expression" dxfId="116" priority="34">
      <formula>$D156=4659</formula>
    </cfRule>
    <cfRule type="expression" dxfId="115" priority="35">
      <formula>$D156=4665</formula>
    </cfRule>
  </conditionalFormatting>
  <conditionalFormatting sqref="A8:L28 A31:L82 A29:A30 D29:D30 F29:L30">
    <cfRule type="expression" dxfId="114" priority="9">
      <formula>$D8=4703</formula>
    </cfRule>
    <cfRule type="expression" dxfId="113" priority="10">
      <formula>$D8=4701</formula>
    </cfRule>
    <cfRule type="expression" dxfId="112" priority="11">
      <formula>$D8=4704</formula>
    </cfRule>
  </conditionalFormatting>
  <conditionalFormatting sqref="A86:L157">
    <cfRule type="expression" dxfId="111" priority="6">
      <formula>$D86=$D$91</formula>
    </cfRule>
    <cfRule type="expression" dxfId="110" priority="7">
      <formula>$D86=$D$89</formula>
    </cfRule>
    <cfRule type="expression" dxfId="109" priority="8">
      <formula>$D86=$D$86</formula>
    </cfRule>
  </conditionalFormatting>
  <conditionalFormatting sqref="B28">
    <cfRule type="expression" dxfId="108" priority="4">
      <formula>$D28=$D$11</formula>
    </cfRule>
    <cfRule type="expression" dxfId="107" priority="5">
      <formula>$D28=$D$8</formula>
    </cfRule>
  </conditionalFormatting>
  <conditionalFormatting sqref="B28">
    <cfRule type="expression" dxfId="106" priority="1">
      <formula>$D28=$D$13</formula>
    </cfRule>
    <cfRule type="expression" dxfId="105" priority="2">
      <formula>$D28=$D$11</formula>
    </cfRule>
    <cfRule type="expression" dxfId="104" priority="3">
      <formula>$D28=5276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L198"/>
  <sheetViews>
    <sheetView zoomScaleNormal="100" workbookViewId="0">
      <pane xSplit="3" ySplit="7" topLeftCell="D107" activePane="bottomRight" state="frozen"/>
      <selection activeCell="D5" sqref="D1:D1048576"/>
      <selection pane="topRight" activeCell="D5" sqref="D1:D1048576"/>
      <selection pane="bottomLeft" activeCell="D5" sqref="D1:D1048576"/>
      <selection pane="bottomRight" activeCell="D5" sqref="D1:D1048576"/>
    </sheetView>
  </sheetViews>
  <sheetFormatPr baseColWidth="10" defaultColWidth="11.42578125" defaultRowHeight="15" x14ac:dyDescent="0.25"/>
  <cols>
    <col min="1" max="1" width="3.5703125" style="3" customWidth="1"/>
    <col min="2" max="2" width="15.7109375" style="2" customWidth="1"/>
    <col min="3" max="3" width="43.5703125" style="171" customWidth="1"/>
    <col min="4" max="4" width="5.42578125" style="228" customWidth="1"/>
    <col min="5" max="5" width="28.7109375" style="180" customWidth="1"/>
    <col min="6" max="6" width="15.28515625" style="181" customWidth="1"/>
    <col min="7" max="7" width="12.7109375" style="3" customWidth="1"/>
    <col min="8" max="8" width="29" style="3" bestFit="1" customWidth="1"/>
    <col min="9" max="9" width="22.28515625" style="2" customWidth="1"/>
    <col min="10" max="10" width="24.42578125" style="1" customWidth="1"/>
    <col min="11" max="11" width="22.28515625" style="4" customWidth="1"/>
    <col min="12" max="12" width="16.28515625" style="2" customWidth="1"/>
    <col min="13" max="16384" width="11.42578125" style="2"/>
  </cols>
  <sheetData>
    <row r="1" spans="1:12" ht="18.75" x14ac:dyDescent="0.3">
      <c r="A1" s="212" t="s">
        <v>66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8.75" x14ac:dyDescent="0.3">
      <c r="A2" s="212" t="s">
        <v>49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75" x14ac:dyDescent="0.3">
      <c r="A3" s="220" t="s">
        <v>41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15.75" x14ac:dyDescent="0.25">
      <c r="A4" s="209" t="s">
        <v>50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 x14ac:dyDescent="0.25">
      <c r="A5" s="38"/>
      <c r="B5" s="7"/>
      <c r="C5" s="39"/>
      <c r="D5" s="39"/>
      <c r="E5" s="40"/>
      <c r="F5" s="41"/>
      <c r="G5" s="8"/>
      <c r="H5" s="7"/>
      <c r="I5" s="7"/>
      <c r="J5" s="7"/>
      <c r="K5" s="7"/>
    </row>
    <row r="6" spans="1:12" ht="15.75" thickBot="1" x14ac:dyDescent="0.3">
      <c r="A6" s="11"/>
      <c r="B6" s="9"/>
      <c r="C6" s="42"/>
      <c r="D6" s="33"/>
      <c r="E6" s="43"/>
      <c r="F6" s="44"/>
      <c r="G6" s="10"/>
      <c r="H6" s="11"/>
      <c r="I6" s="11"/>
      <c r="J6" s="37"/>
      <c r="K6" s="17"/>
    </row>
    <row r="7" spans="1:12" ht="48.75" thickBot="1" x14ac:dyDescent="0.3">
      <c r="A7" s="45" t="s">
        <v>51</v>
      </c>
      <c r="B7" s="46" t="s">
        <v>52</v>
      </c>
      <c r="C7" s="47" t="s">
        <v>40</v>
      </c>
      <c r="D7" s="47" t="s">
        <v>53</v>
      </c>
      <c r="E7" s="48" t="s">
        <v>39</v>
      </c>
      <c r="F7" s="49" t="s">
        <v>54</v>
      </c>
      <c r="G7" s="50" t="s">
        <v>55</v>
      </c>
      <c r="H7" s="47" t="s">
        <v>37</v>
      </c>
      <c r="I7" s="47" t="s">
        <v>36</v>
      </c>
      <c r="J7" s="51" t="s">
        <v>35</v>
      </c>
      <c r="K7" s="210" t="s">
        <v>34</v>
      </c>
      <c r="L7" s="211"/>
    </row>
    <row r="8" spans="1:12" ht="24.75" customHeight="1" x14ac:dyDescent="0.25">
      <c r="A8" s="203" t="s">
        <v>33</v>
      </c>
      <c r="B8" s="192" t="str">
        <f>+[1]RESUMEN!B21</f>
        <v>VASQUEZ COLOMA ELVIS GEOVANNY</v>
      </c>
      <c r="C8" s="192" t="str">
        <f>+'[1]MALLA LINEAL'!D33</f>
        <v>CONTROL DE COSTOS</v>
      </c>
      <c r="D8" s="231">
        <f>+'[1]MALLA LINEAL'!E33</f>
        <v>4392</v>
      </c>
      <c r="E8" s="195">
        <v>44982</v>
      </c>
      <c r="F8" s="52"/>
      <c r="G8" s="53"/>
      <c r="H8" s="54">
        <f>+(L8-K8)</f>
        <v>4.166666666666663E-2</v>
      </c>
      <c r="I8" s="14" t="s">
        <v>20</v>
      </c>
      <c r="J8" s="55"/>
      <c r="K8" s="56">
        <v>0.625</v>
      </c>
      <c r="L8" s="56">
        <v>0.66666666666666663</v>
      </c>
    </row>
    <row r="9" spans="1:12" ht="19.5" customHeight="1" x14ac:dyDescent="0.25">
      <c r="A9" s="204"/>
      <c r="B9" s="193"/>
      <c r="C9" s="193"/>
      <c r="D9" s="231"/>
      <c r="E9" s="196"/>
      <c r="F9" s="57"/>
      <c r="G9" s="58"/>
      <c r="H9" s="59"/>
      <c r="I9" s="59"/>
      <c r="J9" s="60">
        <f>+(L9-K9)</f>
        <v>1.0416666666666741E-2</v>
      </c>
      <c r="K9" s="61">
        <v>0.66666666666666663</v>
      </c>
      <c r="L9" s="61">
        <v>0.67708333333333337</v>
      </c>
    </row>
    <row r="10" spans="1:12" ht="25.5" customHeight="1" x14ac:dyDescent="0.25">
      <c r="A10" s="204"/>
      <c r="B10" s="194"/>
      <c r="C10" s="194"/>
      <c r="D10" s="231">
        <f>+D8</f>
        <v>4392</v>
      </c>
      <c r="E10" s="197"/>
      <c r="F10" s="52">
        <f>+G10</f>
        <v>0.12499999999999989</v>
      </c>
      <c r="G10" s="53">
        <f>H8+H10</f>
        <v>0.12499999999999989</v>
      </c>
      <c r="H10" s="54">
        <f>+(L10-K10)</f>
        <v>8.3333333333333259E-2</v>
      </c>
      <c r="I10" s="14" t="s">
        <v>20</v>
      </c>
      <c r="J10" s="55"/>
      <c r="K10" s="61">
        <v>0.67708333333333337</v>
      </c>
      <c r="L10" s="61">
        <v>0.76041666666666663</v>
      </c>
    </row>
    <row r="11" spans="1:12" ht="22.5" customHeight="1" x14ac:dyDescent="0.25">
      <c r="A11" s="204"/>
      <c r="B11" s="6" t="str">
        <f>+[1]RESUMEN!B22</f>
        <v>LARA HARO DIEGO MARCELO</v>
      </c>
      <c r="C11" s="182" t="str">
        <f>+'[1]MALLA LINEAL'!D30</f>
        <v>MACROECONOMÍA</v>
      </c>
      <c r="D11" s="231">
        <f>+'[1]MALLA LINEAL'!E30</f>
        <v>4514</v>
      </c>
      <c r="E11" s="183">
        <f>E8+1</f>
        <v>44983</v>
      </c>
      <c r="F11" s="52">
        <f>+G11</f>
        <v>0.125</v>
      </c>
      <c r="G11" s="53">
        <f>H11</f>
        <v>0.125</v>
      </c>
      <c r="H11" s="53">
        <f>+(L11-K11)</f>
        <v>0.125</v>
      </c>
      <c r="I11" s="14" t="s">
        <v>20</v>
      </c>
      <c r="J11" s="55"/>
      <c r="K11" s="61">
        <v>0.33333333333333331</v>
      </c>
      <c r="L11" s="61">
        <v>0.45833333333333331</v>
      </c>
    </row>
    <row r="12" spans="1:12" x14ac:dyDescent="0.25">
      <c r="A12" s="204"/>
      <c r="B12" s="5"/>
      <c r="C12" s="182"/>
      <c r="D12" s="55"/>
      <c r="E12" s="183"/>
      <c r="F12" s="57"/>
      <c r="G12" s="58"/>
      <c r="H12" s="59"/>
      <c r="I12" s="59"/>
      <c r="J12" s="60">
        <f>+(L12-K12)</f>
        <v>1.0416666666666685E-2</v>
      </c>
      <c r="K12" s="61">
        <v>0.45833333333333331</v>
      </c>
      <c r="L12" s="61">
        <v>0.46875</v>
      </c>
    </row>
    <row r="13" spans="1:12" ht="22.5" customHeight="1" x14ac:dyDescent="0.25">
      <c r="A13" s="205"/>
      <c r="B13" s="6" t="str">
        <f>+[1]RESUMEN!B23</f>
        <v>CORELLA GAIBOR DANNY ROLANDO</v>
      </c>
      <c r="C13" s="182" t="str">
        <f>+'[1]MALLA LINEAL'!D34</f>
        <v>CULTURA Y COMPORTAMIENTO ORGANIZACIONAL</v>
      </c>
      <c r="D13" s="231">
        <f>+'[1]MALLA LINEAL'!E34</f>
        <v>4520</v>
      </c>
      <c r="E13" s="183">
        <f>+E11</f>
        <v>44983</v>
      </c>
      <c r="F13" s="52">
        <f>+G13</f>
        <v>0.125</v>
      </c>
      <c r="G13" s="53">
        <f>H13</f>
        <v>0.125</v>
      </c>
      <c r="H13" s="54">
        <f>+L13-K13</f>
        <v>0.125</v>
      </c>
      <c r="I13" s="14" t="s">
        <v>20</v>
      </c>
      <c r="J13" s="55"/>
      <c r="K13" s="61">
        <v>0.46875</v>
      </c>
      <c r="L13" s="61">
        <v>0.59375</v>
      </c>
    </row>
    <row r="14" spans="1:12" x14ac:dyDescent="0.25">
      <c r="A14" s="62"/>
      <c r="B14" s="16"/>
      <c r="C14" s="16"/>
      <c r="D14" s="65"/>
      <c r="E14" s="63"/>
      <c r="F14" s="64"/>
      <c r="G14" s="16"/>
      <c r="H14" s="16"/>
      <c r="I14" s="16"/>
      <c r="J14" s="65"/>
      <c r="K14" s="66"/>
      <c r="L14" s="67"/>
    </row>
    <row r="15" spans="1:12" x14ac:dyDescent="0.25">
      <c r="A15" s="218" t="s">
        <v>32</v>
      </c>
      <c r="B15" s="213" t="str">
        <f>B8</f>
        <v>VASQUEZ COLOMA ELVIS GEOVANNY</v>
      </c>
      <c r="C15" s="213" t="str">
        <f>C8</f>
        <v>CONTROL DE COSTOS</v>
      </c>
      <c r="D15" s="231">
        <f>+D8</f>
        <v>4392</v>
      </c>
      <c r="E15" s="214">
        <f>E8+7</f>
        <v>44989</v>
      </c>
      <c r="F15" s="52"/>
      <c r="G15" s="54"/>
      <c r="H15" s="54">
        <f>+(L15-K15)</f>
        <v>4.166666666666663E-2</v>
      </c>
      <c r="I15" s="14" t="s">
        <v>20</v>
      </c>
      <c r="J15" s="55"/>
      <c r="K15" s="61">
        <v>0.625</v>
      </c>
      <c r="L15" s="61">
        <v>0.66666666666666663</v>
      </c>
    </row>
    <row r="16" spans="1:12" x14ac:dyDescent="0.25">
      <c r="A16" s="218"/>
      <c r="B16" s="213"/>
      <c r="C16" s="213"/>
      <c r="D16" s="231">
        <f>+D15</f>
        <v>4392</v>
      </c>
      <c r="E16" s="214"/>
      <c r="F16" s="57"/>
      <c r="G16" s="58"/>
      <c r="H16" s="59"/>
      <c r="I16" s="59"/>
      <c r="J16" s="60">
        <f>+(L16-K16)</f>
        <v>1.0416666666666741E-2</v>
      </c>
      <c r="K16" s="61">
        <v>0.66666666666666663</v>
      </c>
      <c r="L16" s="61">
        <v>0.67708333333333337</v>
      </c>
    </row>
    <row r="17" spans="1:12" x14ac:dyDescent="0.25">
      <c r="A17" s="218"/>
      <c r="B17" s="213"/>
      <c r="C17" s="213"/>
      <c r="D17" s="231">
        <f>+D16</f>
        <v>4392</v>
      </c>
      <c r="E17" s="214"/>
      <c r="F17" s="52">
        <f>+G17+F10</f>
        <v>0.24999999999999978</v>
      </c>
      <c r="G17" s="54">
        <f>H15+H17</f>
        <v>0.12499999999999989</v>
      </c>
      <c r="H17" s="54">
        <f>+(L17-K17)</f>
        <v>8.3333333333333259E-2</v>
      </c>
      <c r="I17" s="14" t="s">
        <v>20</v>
      </c>
      <c r="J17" s="55"/>
      <c r="K17" s="61">
        <v>0.67708333333333337</v>
      </c>
      <c r="L17" s="61">
        <v>0.76041666666666663</v>
      </c>
    </row>
    <row r="18" spans="1:12" ht="20.100000000000001" customHeight="1" x14ac:dyDescent="0.25">
      <c r="A18" s="218"/>
      <c r="B18" s="6" t="str">
        <f>B11</f>
        <v>LARA HARO DIEGO MARCELO</v>
      </c>
      <c r="C18" s="6" t="str">
        <f>C11</f>
        <v>MACROECONOMÍA</v>
      </c>
      <c r="D18" s="231">
        <f>+D11</f>
        <v>4514</v>
      </c>
      <c r="E18" s="183">
        <f>E15+1</f>
        <v>44990</v>
      </c>
      <c r="F18" s="52">
        <f>+G18+F11</f>
        <v>0.25</v>
      </c>
      <c r="G18" s="53">
        <f>H18</f>
        <v>0.125</v>
      </c>
      <c r="H18" s="53">
        <f>+(L18-K18)</f>
        <v>0.125</v>
      </c>
      <c r="I18" s="14" t="s">
        <v>20</v>
      </c>
      <c r="J18" s="55"/>
      <c r="K18" s="61">
        <v>0.33333333333333331</v>
      </c>
      <c r="L18" s="61">
        <v>0.45833333333333331</v>
      </c>
    </row>
    <row r="19" spans="1:12" x14ac:dyDescent="0.25">
      <c r="A19" s="218"/>
      <c r="B19" s="6"/>
      <c r="C19" s="6"/>
      <c r="D19" s="36"/>
      <c r="E19" s="183"/>
      <c r="F19" s="57"/>
      <c r="G19" s="58"/>
      <c r="H19" s="59"/>
      <c r="I19" s="59"/>
      <c r="J19" s="60">
        <f>+(L19-K19)</f>
        <v>1.0416666666666685E-2</v>
      </c>
      <c r="K19" s="61">
        <v>0.45833333333333331</v>
      </c>
      <c r="L19" s="61">
        <v>0.46875</v>
      </c>
    </row>
    <row r="20" spans="1:12" ht="36" x14ac:dyDescent="0.25">
      <c r="A20" s="218"/>
      <c r="B20" s="182" t="str">
        <f>B13</f>
        <v>CORELLA GAIBOR DANNY ROLANDO</v>
      </c>
      <c r="C20" s="182" t="str">
        <f>C13</f>
        <v>CULTURA Y COMPORTAMIENTO ORGANIZACIONAL</v>
      </c>
      <c r="D20" s="231">
        <f>+D13</f>
        <v>4520</v>
      </c>
      <c r="E20" s="183">
        <f>+E18</f>
        <v>44990</v>
      </c>
      <c r="F20" s="52">
        <f>+G20+F13</f>
        <v>0.25</v>
      </c>
      <c r="G20" s="53">
        <f>H20</f>
        <v>0.125</v>
      </c>
      <c r="H20" s="54">
        <f>+(L20-K20)</f>
        <v>0.125</v>
      </c>
      <c r="I20" s="14" t="s">
        <v>20</v>
      </c>
      <c r="J20" s="55"/>
      <c r="K20" s="61">
        <v>0.46875</v>
      </c>
      <c r="L20" s="61">
        <v>0.59375</v>
      </c>
    </row>
    <row r="21" spans="1:12" x14ac:dyDescent="0.25">
      <c r="A21" s="62"/>
      <c r="B21" s="16"/>
      <c r="C21" s="16"/>
      <c r="D21" s="65"/>
      <c r="E21" s="63"/>
      <c r="F21" s="64"/>
      <c r="G21" s="16"/>
      <c r="H21" s="16"/>
      <c r="I21" s="16"/>
      <c r="J21" s="65"/>
      <c r="K21" s="66"/>
      <c r="L21" s="67"/>
    </row>
    <row r="22" spans="1:12" x14ac:dyDescent="0.25">
      <c r="A22" s="218" t="s">
        <v>31</v>
      </c>
      <c r="B22" s="213" t="str">
        <f>B15</f>
        <v>VASQUEZ COLOMA ELVIS GEOVANNY</v>
      </c>
      <c r="C22" s="213" t="str">
        <f>C15</f>
        <v>CONTROL DE COSTOS</v>
      </c>
      <c r="D22" s="231">
        <f>+D15</f>
        <v>4392</v>
      </c>
      <c r="E22" s="214">
        <f>E15+7</f>
        <v>44996</v>
      </c>
      <c r="F22" s="52"/>
      <c r="G22" s="54"/>
      <c r="H22" s="54">
        <f>+(L22-K22)</f>
        <v>4.166666666666663E-2</v>
      </c>
      <c r="I22" s="14" t="s">
        <v>24</v>
      </c>
      <c r="J22" s="68"/>
      <c r="K22" s="61">
        <v>0.625</v>
      </c>
      <c r="L22" s="61">
        <v>0.66666666666666663</v>
      </c>
    </row>
    <row r="23" spans="1:12" x14ac:dyDescent="0.25">
      <c r="A23" s="218"/>
      <c r="B23" s="213"/>
      <c r="C23" s="213"/>
      <c r="D23" s="231">
        <f>+D16</f>
        <v>4392</v>
      </c>
      <c r="E23" s="214"/>
      <c r="F23" s="57"/>
      <c r="G23" s="58"/>
      <c r="H23" s="59"/>
      <c r="I23" s="69"/>
      <c r="J23" s="60">
        <f>+(L23-K23)</f>
        <v>1.0416666666666741E-2</v>
      </c>
      <c r="K23" s="61">
        <v>0.66666666666666663</v>
      </c>
      <c r="L23" s="61">
        <v>0.67708333333333337</v>
      </c>
    </row>
    <row r="24" spans="1:12" x14ac:dyDescent="0.25">
      <c r="A24" s="218"/>
      <c r="B24" s="213"/>
      <c r="C24" s="213"/>
      <c r="D24" s="231">
        <f>+D17</f>
        <v>4392</v>
      </c>
      <c r="E24" s="214"/>
      <c r="F24" s="52">
        <f>+G24+F17</f>
        <v>0.37499999999999967</v>
      </c>
      <c r="G24" s="54">
        <f>H22+H24</f>
        <v>0.12499999999999989</v>
      </c>
      <c r="H24" s="54">
        <f>+(L24-K24)</f>
        <v>8.3333333333333259E-2</v>
      </c>
      <c r="I24" s="14" t="s">
        <v>20</v>
      </c>
      <c r="J24" s="68"/>
      <c r="K24" s="61">
        <v>0.67708333333333337</v>
      </c>
      <c r="L24" s="61">
        <v>0.76041666666666663</v>
      </c>
    </row>
    <row r="25" spans="1:12" x14ac:dyDescent="0.25">
      <c r="A25" s="218"/>
      <c r="B25" s="213" t="str">
        <f>B18</f>
        <v>LARA HARO DIEGO MARCELO</v>
      </c>
      <c r="C25" s="213" t="str">
        <f>C18</f>
        <v>MACROECONOMÍA</v>
      </c>
      <c r="D25" s="231">
        <f>+D18</f>
        <v>4514</v>
      </c>
      <c r="E25" s="195">
        <f>+E18+7</f>
        <v>44997</v>
      </c>
      <c r="F25" s="52"/>
      <c r="G25" s="53"/>
      <c r="H25" s="54">
        <f>+(L25-K25)</f>
        <v>4.1666666666666685E-2</v>
      </c>
      <c r="I25" s="14" t="s">
        <v>24</v>
      </c>
      <c r="J25" s="55"/>
      <c r="K25" s="61">
        <v>0.33333333333333331</v>
      </c>
      <c r="L25" s="61">
        <v>0.375</v>
      </c>
    </row>
    <row r="26" spans="1:12" x14ac:dyDescent="0.25">
      <c r="A26" s="218"/>
      <c r="B26" s="219"/>
      <c r="C26" s="213"/>
      <c r="D26" s="231">
        <f>+D25</f>
        <v>4514</v>
      </c>
      <c r="E26" s="197"/>
      <c r="F26" s="52">
        <f>+G26+F18</f>
        <v>0.375</v>
      </c>
      <c r="G26" s="53">
        <f>H25+H26</f>
        <v>0.125</v>
      </c>
      <c r="H26" s="54">
        <f>+(L26-K26)</f>
        <v>8.3333333333333315E-2</v>
      </c>
      <c r="I26" s="14" t="s">
        <v>20</v>
      </c>
      <c r="J26" s="55"/>
      <c r="K26" s="61">
        <v>0.375</v>
      </c>
      <c r="L26" s="61">
        <v>0.45833333333333331</v>
      </c>
    </row>
    <row r="27" spans="1:12" x14ac:dyDescent="0.25">
      <c r="A27" s="218"/>
      <c r="B27" s="188"/>
      <c r="C27" s="182"/>
      <c r="D27" s="55"/>
      <c r="E27" s="183"/>
      <c r="F27" s="57"/>
      <c r="G27" s="58"/>
      <c r="H27" s="59"/>
      <c r="I27" s="69"/>
      <c r="J27" s="60">
        <f>+(L27-K27)</f>
        <v>1.0416666666666685E-2</v>
      </c>
      <c r="K27" s="61">
        <v>0.45833333333333331</v>
      </c>
      <c r="L27" s="61">
        <v>0.46875</v>
      </c>
    </row>
    <row r="28" spans="1:12" ht="14.45" customHeight="1" x14ac:dyDescent="0.25">
      <c r="A28" s="218"/>
      <c r="B28" s="192" t="str">
        <f>B20</f>
        <v>CORELLA GAIBOR DANNY ROLANDO</v>
      </c>
      <c r="C28" s="192" t="str">
        <f>+C20</f>
        <v>CULTURA Y COMPORTAMIENTO ORGANIZACIONAL</v>
      </c>
      <c r="D28" s="231">
        <f>+D20</f>
        <v>4520</v>
      </c>
      <c r="E28" s="195">
        <f>+E25</f>
        <v>44997</v>
      </c>
      <c r="F28" s="57"/>
      <c r="G28" s="58"/>
      <c r="H28" s="54">
        <f>+(L28-K28)</f>
        <v>4.166666666666663E-2</v>
      </c>
      <c r="I28" s="14" t="s">
        <v>20</v>
      </c>
      <c r="J28" s="60"/>
      <c r="K28" s="61">
        <v>0.46875</v>
      </c>
      <c r="L28" s="61">
        <v>0.51041666666666663</v>
      </c>
    </row>
    <row r="29" spans="1:12" ht="15" customHeight="1" x14ac:dyDescent="0.25">
      <c r="A29" s="218"/>
      <c r="B29" s="193"/>
      <c r="C29" s="193"/>
      <c r="D29" s="231">
        <f>+D20</f>
        <v>4520</v>
      </c>
      <c r="E29" s="196"/>
      <c r="F29" s="52"/>
      <c r="G29" s="53"/>
      <c r="H29" s="54">
        <f>+(L29-K29)</f>
        <v>4.1666666666666741E-2</v>
      </c>
      <c r="I29" s="14" t="s">
        <v>24</v>
      </c>
      <c r="J29" s="55"/>
      <c r="K29" s="61">
        <v>0.51041666666666663</v>
      </c>
      <c r="L29" s="61">
        <v>0.55208333333333337</v>
      </c>
    </row>
    <row r="30" spans="1:12" x14ac:dyDescent="0.25">
      <c r="A30" s="218"/>
      <c r="B30" s="194"/>
      <c r="C30" s="194"/>
      <c r="D30" s="231">
        <f>+D20</f>
        <v>4520</v>
      </c>
      <c r="E30" s="197"/>
      <c r="F30" s="52">
        <f>+G30+F20</f>
        <v>0.375</v>
      </c>
      <c r="G30" s="53">
        <f>+H28+H29+H30</f>
        <v>0.125</v>
      </c>
      <c r="H30" s="54">
        <f>+(L30-K30)</f>
        <v>4.166666666666663E-2</v>
      </c>
      <c r="I30" s="14" t="s">
        <v>20</v>
      </c>
      <c r="J30" s="55"/>
      <c r="K30" s="61">
        <v>0.55208333333333337</v>
      </c>
      <c r="L30" s="61">
        <v>0.59375</v>
      </c>
    </row>
    <row r="31" spans="1:12" x14ac:dyDescent="0.25">
      <c r="A31" s="62"/>
      <c r="B31" s="16"/>
      <c r="C31" s="16"/>
      <c r="D31" s="65"/>
      <c r="E31" s="63"/>
      <c r="F31" s="64"/>
      <c r="G31" s="16"/>
      <c r="H31" s="16"/>
      <c r="I31" s="16"/>
      <c r="J31" s="65"/>
      <c r="K31" s="66"/>
      <c r="L31" s="67"/>
    </row>
    <row r="32" spans="1:12" x14ac:dyDescent="0.25">
      <c r="A32" s="218" t="s">
        <v>30</v>
      </c>
      <c r="B32" s="213" t="str">
        <f>B22</f>
        <v>VASQUEZ COLOMA ELVIS GEOVANNY</v>
      </c>
      <c r="C32" s="213" t="str">
        <f>C22</f>
        <v>CONTROL DE COSTOS</v>
      </c>
      <c r="D32" s="231">
        <f>+D23</f>
        <v>4392</v>
      </c>
      <c r="E32" s="214">
        <f>E22+7</f>
        <v>45003</v>
      </c>
      <c r="F32" s="52"/>
      <c r="G32" s="14"/>
      <c r="H32" s="54">
        <f>+(L32-K32)</f>
        <v>4.166666666666663E-2</v>
      </c>
      <c r="I32" s="14" t="s">
        <v>20</v>
      </c>
      <c r="J32" s="68"/>
      <c r="K32" s="61">
        <v>0.625</v>
      </c>
      <c r="L32" s="61">
        <v>0.66666666666666663</v>
      </c>
    </row>
    <row r="33" spans="1:12" x14ac:dyDescent="0.25">
      <c r="A33" s="218"/>
      <c r="B33" s="213"/>
      <c r="C33" s="213"/>
      <c r="D33" s="231">
        <f>+D32</f>
        <v>4392</v>
      </c>
      <c r="E33" s="214"/>
      <c r="F33" s="57"/>
      <c r="G33" s="58"/>
      <c r="H33" s="59"/>
      <c r="I33" s="69"/>
      <c r="J33" s="60">
        <f>+(L33-K33)</f>
        <v>1.0416666666666741E-2</v>
      </c>
      <c r="K33" s="61">
        <v>0.66666666666666663</v>
      </c>
      <c r="L33" s="61">
        <v>0.67708333333333337</v>
      </c>
    </row>
    <row r="34" spans="1:12" x14ac:dyDescent="0.25">
      <c r="A34" s="218"/>
      <c r="B34" s="213"/>
      <c r="C34" s="213"/>
      <c r="D34" s="231">
        <f>+D33</f>
        <v>4392</v>
      </c>
      <c r="E34" s="214"/>
      <c r="F34" s="52">
        <f>+G34+F24</f>
        <v>0.49999999999999956</v>
      </c>
      <c r="G34" s="54">
        <f>H32+H34</f>
        <v>0.12499999999999989</v>
      </c>
      <c r="H34" s="54">
        <f>+(L34-K34)</f>
        <v>8.3333333333333259E-2</v>
      </c>
      <c r="I34" s="14" t="s">
        <v>20</v>
      </c>
      <c r="J34" s="68"/>
      <c r="K34" s="61">
        <v>0.67708333333333337</v>
      </c>
      <c r="L34" s="61">
        <v>0.76041666666666663</v>
      </c>
    </row>
    <row r="35" spans="1:12" ht="24" x14ac:dyDescent="0.25">
      <c r="A35" s="218"/>
      <c r="B35" s="182" t="str">
        <f>B25</f>
        <v>LARA HARO DIEGO MARCELO</v>
      </c>
      <c r="C35" s="182" t="str">
        <f>C25</f>
        <v>MACROECONOMÍA</v>
      </c>
      <c r="D35" s="231">
        <f>+D26</f>
        <v>4514</v>
      </c>
      <c r="E35" s="183">
        <f>E25+7</f>
        <v>45004</v>
      </c>
      <c r="F35" s="52">
        <f>+G35+F26</f>
        <v>0.5</v>
      </c>
      <c r="G35" s="53">
        <f>H35</f>
        <v>0.125</v>
      </c>
      <c r="H35" s="54">
        <f>+(L35-K35)</f>
        <v>0.125</v>
      </c>
      <c r="I35" s="14" t="s">
        <v>20</v>
      </c>
      <c r="J35" s="55"/>
      <c r="K35" s="61">
        <v>0.33333333333333331</v>
      </c>
      <c r="L35" s="61">
        <v>0.45833333333333331</v>
      </c>
    </row>
    <row r="36" spans="1:12" x14ac:dyDescent="0.25">
      <c r="A36" s="218"/>
      <c r="B36" s="182"/>
      <c r="C36" s="182"/>
      <c r="D36" s="55"/>
      <c r="E36" s="183"/>
      <c r="F36" s="57"/>
      <c r="G36" s="58"/>
      <c r="H36" s="59"/>
      <c r="I36" s="69"/>
      <c r="J36" s="60">
        <f>+(L36-K36)</f>
        <v>1.0416666666666685E-2</v>
      </c>
      <c r="K36" s="61">
        <v>0.45833333333333331</v>
      </c>
      <c r="L36" s="61">
        <v>0.46875</v>
      </c>
    </row>
    <row r="37" spans="1:12" ht="36" x14ac:dyDescent="0.25">
      <c r="A37" s="218"/>
      <c r="B37" s="182" t="str">
        <f>B28</f>
        <v>CORELLA GAIBOR DANNY ROLANDO</v>
      </c>
      <c r="C37" s="182" t="str">
        <f>C28</f>
        <v>CULTURA Y COMPORTAMIENTO ORGANIZACIONAL</v>
      </c>
      <c r="D37" s="231">
        <f>+D30</f>
        <v>4520</v>
      </c>
      <c r="E37" s="183">
        <f>+E35</f>
        <v>45004</v>
      </c>
      <c r="F37" s="52">
        <f>+G37+F30</f>
        <v>0.5</v>
      </c>
      <c r="G37" s="53">
        <f>H37</f>
        <v>0.125</v>
      </c>
      <c r="H37" s="54">
        <f>+(L37-K37)</f>
        <v>0.125</v>
      </c>
      <c r="I37" s="14" t="s">
        <v>20</v>
      </c>
      <c r="J37" s="55"/>
      <c r="K37" s="61">
        <v>0.46875</v>
      </c>
      <c r="L37" s="61">
        <v>0.59375</v>
      </c>
    </row>
    <row r="38" spans="1:12" x14ac:dyDescent="0.25">
      <c r="A38" s="62"/>
      <c r="B38" s="16"/>
      <c r="C38" s="16"/>
      <c r="D38" s="65"/>
      <c r="E38" s="63"/>
      <c r="F38" s="64"/>
      <c r="G38" s="16"/>
      <c r="H38" s="16"/>
      <c r="I38" s="16"/>
      <c r="J38" s="65"/>
      <c r="K38" s="66"/>
      <c r="L38" s="67"/>
    </row>
    <row r="39" spans="1:12" x14ac:dyDescent="0.25">
      <c r="A39" s="213">
        <v>5</v>
      </c>
      <c r="B39" s="213" t="str">
        <f>B32</f>
        <v>VASQUEZ COLOMA ELVIS GEOVANNY</v>
      </c>
      <c r="C39" s="213" t="str">
        <f>C32</f>
        <v>CONTROL DE COSTOS</v>
      </c>
      <c r="D39" s="231">
        <f>+D33</f>
        <v>4392</v>
      </c>
      <c r="E39" s="214">
        <f>E32+7</f>
        <v>45010</v>
      </c>
      <c r="F39" s="52"/>
      <c r="G39" s="14"/>
      <c r="H39" s="54">
        <f>+(L39-K39)</f>
        <v>4.166666666666663E-2</v>
      </c>
      <c r="I39" s="14" t="s">
        <v>20</v>
      </c>
      <c r="J39" s="68"/>
      <c r="K39" s="61">
        <v>0.625</v>
      </c>
      <c r="L39" s="61">
        <v>0.66666666666666663</v>
      </c>
    </row>
    <row r="40" spans="1:12" x14ac:dyDescent="0.25">
      <c r="A40" s="213"/>
      <c r="B40" s="213"/>
      <c r="C40" s="213"/>
      <c r="D40" s="231"/>
      <c r="E40" s="214"/>
      <c r="F40" s="57"/>
      <c r="G40" s="58"/>
      <c r="H40" s="59"/>
      <c r="I40" s="69"/>
      <c r="J40" s="60">
        <f>+(L40-K40)</f>
        <v>1.0416666666666741E-2</v>
      </c>
      <c r="K40" s="61">
        <v>0.66666666666666663</v>
      </c>
      <c r="L40" s="61">
        <v>0.67708333333333337</v>
      </c>
    </row>
    <row r="41" spans="1:12" x14ac:dyDescent="0.25">
      <c r="A41" s="213"/>
      <c r="B41" s="213"/>
      <c r="C41" s="213"/>
      <c r="D41" s="231">
        <f>+D33</f>
        <v>4392</v>
      </c>
      <c r="E41" s="214"/>
      <c r="F41" s="52"/>
      <c r="G41" s="54"/>
      <c r="H41" s="54">
        <f>+(L41-K41)</f>
        <v>4.166666666666663E-2</v>
      </c>
      <c r="I41" s="14" t="s">
        <v>22</v>
      </c>
      <c r="J41" s="68"/>
      <c r="K41" s="61">
        <v>0.67708333333333337</v>
      </c>
      <c r="L41" s="61">
        <v>0.71875</v>
      </c>
    </row>
    <row r="42" spans="1:12" x14ac:dyDescent="0.25">
      <c r="A42" s="218"/>
      <c r="B42" s="213"/>
      <c r="C42" s="213"/>
      <c r="D42" s="231">
        <f>+D34</f>
        <v>4392</v>
      </c>
      <c r="E42" s="214"/>
      <c r="F42" s="52">
        <f>+G42+F34</f>
        <v>0.62499999999999944</v>
      </c>
      <c r="G42" s="54">
        <f>H39+H42+H41</f>
        <v>0.12499999999999989</v>
      </c>
      <c r="H42" s="54">
        <f>+(L42-K42)</f>
        <v>4.166666666666663E-2</v>
      </c>
      <c r="I42" s="14" t="s">
        <v>20</v>
      </c>
      <c r="J42" s="68"/>
      <c r="K42" s="61">
        <v>0.71875</v>
      </c>
      <c r="L42" s="61">
        <v>0.76041666666666663</v>
      </c>
    </row>
    <row r="43" spans="1:12" x14ac:dyDescent="0.25">
      <c r="A43" s="218"/>
      <c r="B43" s="213" t="str">
        <f>B35</f>
        <v>LARA HARO DIEGO MARCELO</v>
      </c>
      <c r="C43" s="213" t="str">
        <f>C35</f>
        <v>MACROECONOMÍA</v>
      </c>
      <c r="D43" s="231">
        <f>+D35</f>
        <v>4514</v>
      </c>
      <c r="E43" s="195">
        <f>E35+7</f>
        <v>45011</v>
      </c>
      <c r="F43" s="52"/>
      <c r="G43" s="12"/>
      <c r="H43" s="54">
        <f>+(L43-K43)</f>
        <v>4.1666666666666685E-2</v>
      </c>
      <c r="I43" s="14" t="s">
        <v>20</v>
      </c>
      <c r="J43" s="55"/>
      <c r="K43" s="61">
        <v>0.33333333333333331</v>
      </c>
      <c r="L43" s="61">
        <v>0.375</v>
      </c>
    </row>
    <row r="44" spans="1:12" x14ac:dyDescent="0.25">
      <c r="A44" s="218"/>
      <c r="B44" s="213"/>
      <c r="C44" s="213"/>
      <c r="D44" s="231">
        <f>+D43</f>
        <v>4514</v>
      </c>
      <c r="E44" s="196"/>
      <c r="F44" s="52"/>
      <c r="G44" s="53"/>
      <c r="H44" s="54">
        <f>+(L44-K44)</f>
        <v>4.1666666666666685E-2</v>
      </c>
      <c r="I44" s="14" t="s">
        <v>22</v>
      </c>
      <c r="J44" s="55"/>
      <c r="K44" s="61">
        <v>0.375</v>
      </c>
      <c r="L44" s="61">
        <v>0.41666666666666669</v>
      </c>
    </row>
    <row r="45" spans="1:12" x14ac:dyDescent="0.25">
      <c r="A45" s="218"/>
      <c r="B45" s="219"/>
      <c r="C45" s="213"/>
      <c r="D45" s="231">
        <f>+D44</f>
        <v>4514</v>
      </c>
      <c r="E45" s="197"/>
      <c r="F45" s="52">
        <f>+G45+F35</f>
        <v>0.625</v>
      </c>
      <c r="G45" s="53">
        <f>H44+H45+H43</f>
        <v>0.125</v>
      </c>
      <c r="H45" s="54">
        <f>+(L45-K45)</f>
        <v>4.166666666666663E-2</v>
      </c>
      <c r="I45" s="14" t="s">
        <v>20</v>
      </c>
      <c r="J45" s="55"/>
      <c r="K45" s="61">
        <v>0.41666666666666669</v>
      </c>
      <c r="L45" s="61">
        <v>0.45833333333333331</v>
      </c>
    </row>
    <row r="46" spans="1:12" ht="15" customHeight="1" x14ac:dyDescent="0.25">
      <c r="A46" s="218"/>
      <c r="B46" s="15"/>
      <c r="C46" s="182"/>
      <c r="D46" s="55"/>
      <c r="E46" s="183"/>
      <c r="F46" s="57"/>
      <c r="G46" s="58"/>
      <c r="H46" s="59"/>
      <c r="I46" s="69"/>
      <c r="J46" s="60">
        <f>+(L46-K46)</f>
        <v>1.0416666666666685E-2</v>
      </c>
      <c r="K46" s="61">
        <v>0.45833333333333331</v>
      </c>
      <c r="L46" s="61">
        <v>0.46875</v>
      </c>
    </row>
    <row r="47" spans="1:12" ht="24" customHeight="1" x14ac:dyDescent="0.25">
      <c r="A47" s="218"/>
      <c r="B47" s="192" t="str">
        <f>+B37</f>
        <v>CORELLA GAIBOR DANNY ROLANDO</v>
      </c>
      <c r="C47" s="192" t="str">
        <f>C37</f>
        <v>CULTURA Y COMPORTAMIENTO ORGANIZACIONAL</v>
      </c>
      <c r="D47" s="231">
        <f>+D37</f>
        <v>4520</v>
      </c>
      <c r="E47" s="195">
        <f>+E43</f>
        <v>45011</v>
      </c>
      <c r="F47" s="52"/>
      <c r="G47" s="53"/>
      <c r="H47" s="54">
        <v>4.1666666666666664E-2</v>
      </c>
      <c r="I47" s="14" t="s">
        <v>20</v>
      </c>
      <c r="J47" s="55"/>
      <c r="K47" s="61">
        <v>0.46875</v>
      </c>
      <c r="L47" s="61">
        <v>0.51041666666666663</v>
      </c>
    </row>
    <row r="48" spans="1:12" ht="24" customHeight="1" x14ac:dyDescent="0.25">
      <c r="A48" s="218"/>
      <c r="B48" s="193"/>
      <c r="C48" s="193"/>
      <c r="D48" s="231">
        <f>+D47</f>
        <v>4520</v>
      </c>
      <c r="E48" s="196"/>
      <c r="F48" s="52"/>
      <c r="G48" s="53"/>
      <c r="H48" s="54">
        <v>4.1666666666666664E-2</v>
      </c>
      <c r="I48" s="14" t="s">
        <v>22</v>
      </c>
      <c r="J48" s="55"/>
      <c r="K48" s="61">
        <v>0.51041666666666663</v>
      </c>
      <c r="L48" s="61">
        <v>0.55208333333333337</v>
      </c>
    </row>
    <row r="49" spans="1:12" ht="20.100000000000001" customHeight="1" x14ac:dyDescent="0.25">
      <c r="A49" s="218"/>
      <c r="B49" s="194"/>
      <c r="C49" s="194"/>
      <c r="D49" s="231">
        <f>+D47</f>
        <v>4520</v>
      </c>
      <c r="E49" s="197"/>
      <c r="F49" s="52">
        <f>+G49+F37</f>
        <v>0.625</v>
      </c>
      <c r="G49" s="53">
        <f>+H47+H48+H49</f>
        <v>0.125</v>
      </c>
      <c r="H49" s="54">
        <v>4.1666666666666664E-2</v>
      </c>
      <c r="I49" s="14" t="s">
        <v>20</v>
      </c>
      <c r="J49" s="55"/>
      <c r="K49" s="61">
        <v>0.55208333333333337</v>
      </c>
      <c r="L49" s="61">
        <v>0.59375</v>
      </c>
    </row>
    <row r="50" spans="1:12" x14ac:dyDescent="0.25">
      <c r="A50" s="62"/>
      <c r="B50" s="16"/>
      <c r="C50" s="16"/>
      <c r="D50" s="65"/>
      <c r="E50" s="63"/>
      <c r="F50" s="64"/>
      <c r="G50" s="16"/>
      <c r="H50" s="16"/>
      <c r="I50" s="16"/>
      <c r="J50" s="65"/>
      <c r="K50" s="66"/>
      <c r="L50" s="67"/>
    </row>
    <row r="51" spans="1:12" x14ac:dyDescent="0.25">
      <c r="A51" s="218" t="s">
        <v>29</v>
      </c>
      <c r="B51" s="213" t="str">
        <f>B39</f>
        <v>VASQUEZ COLOMA ELVIS GEOVANNY</v>
      </c>
      <c r="C51" s="213" t="str">
        <f>C39</f>
        <v>CONTROL DE COSTOS</v>
      </c>
      <c r="D51" s="231">
        <f>+D39</f>
        <v>4392</v>
      </c>
      <c r="E51" s="214">
        <f>E39+7</f>
        <v>45017</v>
      </c>
      <c r="F51" s="52"/>
      <c r="G51" s="14"/>
      <c r="H51" s="54">
        <f>+(L51-K51)</f>
        <v>4.166666666666663E-2</v>
      </c>
      <c r="I51" s="14" t="s">
        <v>20</v>
      </c>
      <c r="J51" s="68"/>
      <c r="K51" s="61">
        <v>0.625</v>
      </c>
      <c r="L51" s="61">
        <v>0.66666666666666663</v>
      </c>
    </row>
    <row r="52" spans="1:12" x14ac:dyDescent="0.25">
      <c r="A52" s="218"/>
      <c r="B52" s="213"/>
      <c r="C52" s="213"/>
      <c r="D52" s="231">
        <f>+D41</f>
        <v>4392</v>
      </c>
      <c r="E52" s="214"/>
      <c r="F52" s="57"/>
      <c r="G52" s="58"/>
      <c r="H52" s="59"/>
      <c r="I52" s="69"/>
      <c r="J52" s="60">
        <f>+(L52-K52)</f>
        <v>1.0416666666666741E-2</v>
      </c>
      <c r="K52" s="61">
        <v>0.66666666666666663</v>
      </c>
      <c r="L52" s="61">
        <v>0.67708333333333337</v>
      </c>
    </row>
    <row r="53" spans="1:12" x14ac:dyDescent="0.25">
      <c r="A53" s="218"/>
      <c r="B53" s="213"/>
      <c r="C53" s="213"/>
      <c r="D53" s="231">
        <f>+D42</f>
        <v>4392</v>
      </c>
      <c r="E53" s="214"/>
      <c r="F53" s="52">
        <f>+G53+F42</f>
        <v>0.74999999999999933</v>
      </c>
      <c r="G53" s="54">
        <f>H51+H53</f>
        <v>0.12499999999999989</v>
      </c>
      <c r="H53" s="54">
        <f>+(L53-K53)</f>
        <v>8.3333333333333259E-2</v>
      </c>
      <c r="I53" s="14" t="s">
        <v>20</v>
      </c>
      <c r="J53" s="68"/>
      <c r="K53" s="61">
        <v>0.67708333333333337</v>
      </c>
      <c r="L53" s="61">
        <v>0.76041666666666663</v>
      </c>
    </row>
    <row r="54" spans="1:12" ht="24" x14ac:dyDescent="0.25">
      <c r="A54" s="218"/>
      <c r="B54" s="182" t="str">
        <f>B43</f>
        <v>LARA HARO DIEGO MARCELO</v>
      </c>
      <c r="C54" s="182" t="str">
        <f>C43</f>
        <v>MACROECONOMÍA</v>
      </c>
      <c r="D54" s="231">
        <f>+D45</f>
        <v>4514</v>
      </c>
      <c r="E54" s="183">
        <f>E43+7</f>
        <v>45018</v>
      </c>
      <c r="F54" s="52">
        <f>+G54+F45</f>
        <v>0.75</v>
      </c>
      <c r="G54" s="53">
        <f>+H54</f>
        <v>0.125</v>
      </c>
      <c r="H54" s="54">
        <f>+(L54-K54)</f>
        <v>0.125</v>
      </c>
      <c r="I54" s="14" t="s">
        <v>20</v>
      </c>
      <c r="J54" s="55"/>
      <c r="K54" s="61">
        <v>0.33333333333333331</v>
      </c>
      <c r="L54" s="61">
        <v>0.45833333333333331</v>
      </c>
    </row>
    <row r="55" spans="1:12" x14ac:dyDescent="0.25">
      <c r="A55" s="218"/>
      <c r="B55" s="182"/>
      <c r="C55" s="182"/>
      <c r="D55" s="55"/>
      <c r="E55" s="183"/>
      <c r="F55" s="57"/>
      <c r="G55" s="58"/>
      <c r="H55" s="59"/>
      <c r="I55" s="69"/>
      <c r="J55" s="60">
        <f>+(L55-K55)</f>
        <v>1.0416666666666685E-2</v>
      </c>
      <c r="K55" s="61">
        <v>0.45833333333333331</v>
      </c>
      <c r="L55" s="61">
        <v>0.46875</v>
      </c>
    </row>
    <row r="56" spans="1:12" ht="30" customHeight="1" x14ac:dyDescent="0.25">
      <c r="A56" s="218"/>
      <c r="B56" s="182" t="str">
        <f>+B47</f>
        <v>CORELLA GAIBOR DANNY ROLANDO</v>
      </c>
      <c r="C56" s="182" t="str">
        <f>C47</f>
        <v>CULTURA Y COMPORTAMIENTO ORGANIZACIONAL</v>
      </c>
      <c r="D56" s="231">
        <f>+D49</f>
        <v>4520</v>
      </c>
      <c r="E56" s="183">
        <f>+E54</f>
        <v>45018</v>
      </c>
      <c r="F56" s="52">
        <f>+G56+F49</f>
        <v>0.75</v>
      </c>
      <c r="G56" s="53">
        <f>+H56</f>
        <v>0.125</v>
      </c>
      <c r="H56" s="54">
        <f>+(L56-K56)</f>
        <v>0.125</v>
      </c>
      <c r="I56" s="14" t="s">
        <v>20</v>
      </c>
      <c r="J56" s="55"/>
      <c r="K56" s="61">
        <v>0.46875</v>
      </c>
      <c r="L56" s="61">
        <v>0.59375</v>
      </c>
    </row>
    <row r="57" spans="1:12" ht="15.75" thickBot="1" x14ac:dyDescent="0.3">
      <c r="A57" s="62"/>
      <c r="B57" s="16"/>
      <c r="C57" s="16"/>
      <c r="D57" s="65"/>
      <c r="E57" s="63"/>
      <c r="F57" s="64"/>
      <c r="G57" s="16"/>
      <c r="H57" s="16"/>
      <c r="I57" s="16"/>
      <c r="J57" s="65"/>
      <c r="K57" s="66"/>
      <c r="L57" s="67"/>
    </row>
    <row r="58" spans="1:12" ht="19.5" customHeight="1" thickBot="1" x14ac:dyDescent="0.3">
      <c r="A58" s="70" t="s">
        <v>56</v>
      </c>
      <c r="B58" s="71"/>
      <c r="C58" s="72"/>
      <c r="D58" s="72"/>
      <c r="E58" s="72"/>
      <c r="F58" s="73"/>
      <c r="G58" s="71"/>
      <c r="H58" s="71"/>
      <c r="I58" s="71"/>
      <c r="J58" s="74"/>
      <c r="K58" s="75"/>
      <c r="L58" s="76"/>
    </row>
    <row r="59" spans="1:12" x14ac:dyDescent="0.25">
      <c r="A59" s="77"/>
      <c r="B59" s="16"/>
      <c r="C59" s="16"/>
      <c r="D59" s="65"/>
      <c r="E59" s="63"/>
      <c r="F59" s="64"/>
      <c r="G59" s="16"/>
      <c r="H59" s="16"/>
      <c r="I59" s="16"/>
      <c r="J59" s="65"/>
      <c r="K59" s="66"/>
      <c r="L59" s="66"/>
    </row>
    <row r="60" spans="1:12" x14ac:dyDescent="0.25">
      <c r="A60" s="213">
        <v>7</v>
      </c>
      <c r="B60" s="213" t="str">
        <f>B51</f>
        <v>VASQUEZ COLOMA ELVIS GEOVANNY</v>
      </c>
      <c r="C60" s="192" t="str">
        <f>C51</f>
        <v>CONTROL DE COSTOS</v>
      </c>
      <c r="D60" s="231">
        <f>+D53</f>
        <v>4392</v>
      </c>
      <c r="E60" s="195">
        <v>45031</v>
      </c>
      <c r="F60" s="52"/>
      <c r="G60" s="54"/>
      <c r="H60" s="54">
        <f>+(L60-K60)</f>
        <v>4.166666666666663E-2</v>
      </c>
      <c r="I60" s="14" t="s">
        <v>20</v>
      </c>
      <c r="J60" s="68"/>
      <c r="K60" s="61">
        <v>0.625</v>
      </c>
      <c r="L60" s="61">
        <v>0.66666666666666663</v>
      </c>
    </row>
    <row r="61" spans="1:12" x14ac:dyDescent="0.25">
      <c r="A61" s="213"/>
      <c r="B61" s="213"/>
      <c r="C61" s="193"/>
      <c r="D61" s="231"/>
      <c r="E61" s="196"/>
      <c r="F61" s="57"/>
      <c r="G61" s="78"/>
      <c r="H61" s="78"/>
      <c r="I61" s="69"/>
      <c r="J61" s="60">
        <f>+(L61-K61)</f>
        <v>1.0416666666666741E-2</v>
      </c>
      <c r="K61" s="61">
        <v>0.66666666666666663</v>
      </c>
      <c r="L61" s="61">
        <v>0.67708333333333337</v>
      </c>
    </row>
    <row r="62" spans="1:12" x14ac:dyDescent="0.25">
      <c r="A62" s="213"/>
      <c r="B62" s="213"/>
      <c r="C62" s="193"/>
      <c r="D62" s="231">
        <f>+D53</f>
        <v>4392</v>
      </c>
      <c r="E62" s="196"/>
      <c r="F62" s="52"/>
      <c r="G62" s="54"/>
      <c r="H62" s="54">
        <f>+(L62-K62)</f>
        <v>4.166666666666663E-2</v>
      </c>
      <c r="I62" s="14" t="s">
        <v>42</v>
      </c>
      <c r="J62" s="68"/>
      <c r="K62" s="61">
        <v>0.67708333333333337</v>
      </c>
      <c r="L62" s="61">
        <v>0.71875</v>
      </c>
    </row>
    <row r="63" spans="1:12" x14ac:dyDescent="0.25">
      <c r="A63" s="213"/>
      <c r="B63" s="213"/>
      <c r="C63" s="194"/>
      <c r="D63" s="231">
        <f>+D62</f>
        <v>4392</v>
      </c>
      <c r="E63" s="197"/>
      <c r="F63" s="52">
        <f>+G63+F53</f>
        <v>0.87499999999999922</v>
      </c>
      <c r="G63" s="54">
        <f>+H63+H62+H60</f>
        <v>0.12499999999999989</v>
      </c>
      <c r="H63" s="54">
        <f>+(L63-K63)</f>
        <v>4.166666666666663E-2</v>
      </c>
      <c r="I63" s="14" t="s">
        <v>20</v>
      </c>
      <c r="J63" s="68"/>
      <c r="K63" s="61">
        <v>0.71875</v>
      </c>
      <c r="L63" s="61">
        <v>0.76041666666666663</v>
      </c>
    </row>
    <row r="64" spans="1:12" ht="27.95" customHeight="1" x14ac:dyDescent="0.25">
      <c r="A64" s="213"/>
      <c r="B64" s="213" t="str">
        <f>B54</f>
        <v>LARA HARO DIEGO MARCELO</v>
      </c>
      <c r="C64" s="213" t="str">
        <f>C54</f>
        <v>MACROECONOMÍA</v>
      </c>
      <c r="D64" s="231">
        <f>+D54</f>
        <v>4514</v>
      </c>
      <c r="E64" s="195">
        <f>+E60+1</f>
        <v>45032</v>
      </c>
      <c r="F64" s="52"/>
      <c r="G64" s="53"/>
      <c r="H64" s="54">
        <f>+(L64-K64)</f>
        <v>4.1666666666666685E-2</v>
      </c>
      <c r="I64" s="14" t="s">
        <v>20</v>
      </c>
      <c r="J64" s="55"/>
      <c r="K64" s="61">
        <v>0.33333333333333331</v>
      </c>
      <c r="L64" s="61">
        <v>0.375</v>
      </c>
    </row>
    <row r="65" spans="1:12" ht="27.95" customHeight="1" x14ac:dyDescent="0.25">
      <c r="A65" s="213"/>
      <c r="B65" s="213"/>
      <c r="C65" s="213"/>
      <c r="D65" s="231">
        <f>+D64</f>
        <v>4514</v>
      </c>
      <c r="E65" s="196"/>
      <c r="F65" s="52"/>
      <c r="G65" s="53"/>
      <c r="H65" s="54">
        <f>+(L65-K65)</f>
        <v>4.1666666666666685E-2</v>
      </c>
      <c r="I65" s="14" t="s">
        <v>42</v>
      </c>
      <c r="J65" s="55"/>
      <c r="K65" s="61">
        <v>0.375</v>
      </c>
      <c r="L65" s="61">
        <v>0.41666666666666669</v>
      </c>
    </row>
    <row r="66" spans="1:12" x14ac:dyDescent="0.25">
      <c r="A66" s="213"/>
      <c r="B66" s="213"/>
      <c r="C66" s="213"/>
      <c r="D66" s="231">
        <f>+D65</f>
        <v>4514</v>
      </c>
      <c r="E66" s="197"/>
      <c r="F66" s="52">
        <f>+G66+F54</f>
        <v>0.875</v>
      </c>
      <c r="G66" s="53">
        <f>+H64+H65+H66</f>
        <v>0.125</v>
      </c>
      <c r="H66" s="54">
        <f>+(L66-K66)</f>
        <v>4.166666666666663E-2</v>
      </c>
      <c r="I66" s="14" t="s">
        <v>20</v>
      </c>
      <c r="J66" s="55"/>
      <c r="K66" s="61">
        <v>0.41666666666666669</v>
      </c>
      <c r="L66" s="61">
        <v>0.45833333333333331</v>
      </c>
    </row>
    <row r="67" spans="1:12" x14ac:dyDescent="0.25">
      <c r="A67" s="213"/>
      <c r="B67" s="182"/>
      <c r="C67" s="182"/>
      <c r="D67" s="55"/>
      <c r="E67" s="79"/>
      <c r="F67" s="57"/>
      <c r="G67" s="58"/>
      <c r="H67" s="59"/>
      <c r="I67" s="69"/>
      <c r="J67" s="60">
        <f>+(L67-K67)</f>
        <v>1.0416666666666685E-2</v>
      </c>
      <c r="K67" s="61">
        <v>0.45833333333333331</v>
      </c>
      <c r="L67" s="61">
        <v>0.46875</v>
      </c>
    </row>
    <row r="68" spans="1:12" x14ac:dyDescent="0.25">
      <c r="A68" s="213"/>
      <c r="B68" s="213" t="str">
        <f>+B56</f>
        <v>CORELLA GAIBOR DANNY ROLANDO</v>
      </c>
      <c r="C68" s="213" t="str">
        <f>C56</f>
        <v>CULTURA Y COMPORTAMIENTO ORGANIZACIONAL</v>
      </c>
      <c r="D68" s="231">
        <f>+D56</f>
        <v>4520</v>
      </c>
      <c r="E68" s="195">
        <f>+E64</f>
        <v>45032</v>
      </c>
      <c r="F68" s="52"/>
      <c r="G68" s="12"/>
      <c r="H68" s="54">
        <f>+(L68-K68)</f>
        <v>4.166666666666663E-2</v>
      </c>
      <c r="I68" s="14" t="s">
        <v>20</v>
      </c>
      <c r="J68" s="55"/>
      <c r="K68" s="61">
        <v>0.46875</v>
      </c>
      <c r="L68" s="61">
        <v>0.51041666666666663</v>
      </c>
    </row>
    <row r="69" spans="1:12" x14ac:dyDescent="0.25">
      <c r="A69" s="213"/>
      <c r="B69" s="213"/>
      <c r="C69" s="213"/>
      <c r="D69" s="231">
        <f>+D68</f>
        <v>4520</v>
      </c>
      <c r="E69" s="196"/>
      <c r="F69" s="52"/>
      <c r="G69" s="53"/>
      <c r="H69" s="54">
        <f>+(L69-K69)</f>
        <v>4.1666666666666741E-2</v>
      </c>
      <c r="I69" s="14" t="s">
        <v>42</v>
      </c>
      <c r="J69" s="55"/>
      <c r="K69" s="61">
        <v>0.51041666666666663</v>
      </c>
      <c r="L69" s="61">
        <v>0.55208333333333337</v>
      </c>
    </row>
    <row r="70" spans="1:12" ht="27.95" customHeight="1" x14ac:dyDescent="0.25">
      <c r="A70" s="213"/>
      <c r="B70" s="213"/>
      <c r="C70" s="213"/>
      <c r="D70" s="231">
        <f>+D56</f>
        <v>4520</v>
      </c>
      <c r="E70" s="197"/>
      <c r="F70" s="52">
        <f>+G70+F56</f>
        <v>0.875</v>
      </c>
      <c r="G70" s="53">
        <f>+H68+H69+H70</f>
        <v>0.125</v>
      </c>
      <c r="H70" s="54">
        <f>+(L70-K70)</f>
        <v>4.166666666666663E-2</v>
      </c>
      <c r="I70" s="14" t="s">
        <v>20</v>
      </c>
      <c r="J70" s="55"/>
      <c r="K70" s="61">
        <v>0.55208333333333337</v>
      </c>
      <c r="L70" s="61">
        <v>0.59375</v>
      </c>
    </row>
    <row r="71" spans="1:12" x14ac:dyDescent="0.25">
      <c r="A71" s="62"/>
      <c r="B71" s="16"/>
      <c r="C71" s="16"/>
      <c r="D71" s="65"/>
      <c r="E71" s="63"/>
      <c r="F71" s="64"/>
      <c r="G71" s="16"/>
      <c r="H71" s="16"/>
      <c r="I71" s="16"/>
      <c r="J71" s="65"/>
      <c r="K71" s="66"/>
      <c r="L71" s="67"/>
    </row>
    <row r="72" spans="1:12" x14ac:dyDescent="0.25">
      <c r="A72" s="213">
        <v>8</v>
      </c>
      <c r="B72" s="213" t="str">
        <f>B60</f>
        <v>VASQUEZ COLOMA ELVIS GEOVANNY</v>
      </c>
      <c r="C72" s="213" t="str">
        <f>+C15</f>
        <v>CONTROL DE COSTOS</v>
      </c>
      <c r="D72" s="231">
        <f>+D60</f>
        <v>4392</v>
      </c>
      <c r="E72" s="214">
        <f>+E60+7</f>
        <v>45038</v>
      </c>
      <c r="F72" s="52"/>
      <c r="G72" s="14"/>
      <c r="H72" s="54">
        <f>+(L72-K72)</f>
        <v>4.166666666666663E-2</v>
      </c>
      <c r="I72" s="14" t="s">
        <v>20</v>
      </c>
      <c r="J72" s="68"/>
      <c r="K72" s="61">
        <v>0.625</v>
      </c>
      <c r="L72" s="61">
        <v>0.66666666666666663</v>
      </c>
    </row>
    <row r="73" spans="1:12" ht="15.75" x14ac:dyDescent="0.25">
      <c r="A73" s="213"/>
      <c r="B73" s="213"/>
      <c r="C73" s="213"/>
      <c r="D73" s="231"/>
      <c r="E73" s="214"/>
      <c r="F73" s="80"/>
      <c r="G73" s="81"/>
      <c r="H73" s="82"/>
      <c r="I73" s="81"/>
      <c r="J73" s="60">
        <f>+(L73-K73)</f>
        <v>1.0416666666666741E-2</v>
      </c>
      <c r="K73" s="61">
        <v>0.66666666666666663</v>
      </c>
      <c r="L73" s="61">
        <v>0.67708333333333337</v>
      </c>
    </row>
    <row r="74" spans="1:12" x14ac:dyDescent="0.25">
      <c r="A74" s="213"/>
      <c r="B74" s="213"/>
      <c r="C74" s="213"/>
      <c r="D74" s="231">
        <f>+D72</f>
        <v>4392</v>
      </c>
      <c r="E74" s="214"/>
      <c r="F74" s="52"/>
      <c r="G74" s="54"/>
      <c r="H74" s="54">
        <f>+(L74-K74)</f>
        <v>4.166666666666663E-2</v>
      </c>
      <c r="I74" s="14" t="s">
        <v>20</v>
      </c>
      <c r="J74" s="68"/>
      <c r="K74" s="61">
        <v>0.67708333333333337</v>
      </c>
      <c r="L74" s="61">
        <v>0.71875</v>
      </c>
    </row>
    <row r="75" spans="1:12" ht="27" customHeight="1" x14ac:dyDescent="0.25">
      <c r="A75" s="213"/>
      <c r="B75" s="213"/>
      <c r="C75" s="213"/>
      <c r="D75" s="231">
        <f>+D74</f>
        <v>4392</v>
      </c>
      <c r="E75" s="214"/>
      <c r="F75" s="52">
        <f>+G75+F63</f>
        <v>0.99999999999999911</v>
      </c>
      <c r="G75" s="54">
        <f>+H75+H74+H72</f>
        <v>0.12499999999999989</v>
      </c>
      <c r="H75" s="54">
        <f>+(L75-K75)</f>
        <v>4.166666666666663E-2</v>
      </c>
      <c r="I75" s="14" t="s">
        <v>18</v>
      </c>
      <c r="J75" s="68"/>
      <c r="K75" s="61">
        <v>0.71875</v>
      </c>
      <c r="L75" s="61">
        <v>0.76041666666666663</v>
      </c>
    </row>
    <row r="76" spans="1:12" ht="15" customHeight="1" x14ac:dyDescent="0.25">
      <c r="A76" s="213"/>
      <c r="B76" s="192" t="str">
        <f>B54</f>
        <v>LARA HARO DIEGO MARCELO</v>
      </c>
      <c r="C76" s="192" t="str">
        <f>C64</f>
        <v>MACROECONOMÍA</v>
      </c>
      <c r="D76" s="231">
        <f>+D66</f>
        <v>4514</v>
      </c>
      <c r="E76" s="195">
        <f>+E72+1</f>
        <v>45039</v>
      </c>
      <c r="F76" s="52"/>
      <c r="G76" s="53"/>
      <c r="H76" s="54">
        <f>+(L76-K76)</f>
        <v>4.1666666666666685E-2</v>
      </c>
      <c r="I76" s="14" t="s">
        <v>20</v>
      </c>
      <c r="J76" s="55"/>
      <c r="K76" s="61">
        <v>0.33333333333333331</v>
      </c>
      <c r="L76" s="61">
        <v>0.375</v>
      </c>
    </row>
    <row r="77" spans="1:12" x14ac:dyDescent="0.25">
      <c r="A77" s="213"/>
      <c r="B77" s="193"/>
      <c r="C77" s="193"/>
      <c r="D77" s="231">
        <f>+D76</f>
        <v>4514</v>
      </c>
      <c r="E77" s="196"/>
      <c r="F77" s="52"/>
      <c r="G77" s="53"/>
      <c r="H77" s="54">
        <f>+L77-K77</f>
        <v>4.1666666666666685E-2</v>
      </c>
      <c r="I77" s="14" t="s">
        <v>20</v>
      </c>
      <c r="J77" s="55"/>
      <c r="K77" s="61">
        <v>0.375</v>
      </c>
      <c r="L77" s="61">
        <v>0.41666666666666669</v>
      </c>
    </row>
    <row r="78" spans="1:12" x14ac:dyDescent="0.25">
      <c r="A78" s="213"/>
      <c r="B78" s="194"/>
      <c r="C78" s="194"/>
      <c r="D78" s="231">
        <f>+D77</f>
        <v>4514</v>
      </c>
      <c r="E78" s="197"/>
      <c r="F78" s="52">
        <f>+G78+F66</f>
        <v>1</v>
      </c>
      <c r="G78" s="53">
        <f>+H76+H77+H78</f>
        <v>0.125</v>
      </c>
      <c r="H78" s="54">
        <f>+L78-K78</f>
        <v>4.166666666666663E-2</v>
      </c>
      <c r="I78" s="14" t="s">
        <v>18</v>
      </c>
      <c r="J78" s="55"/>
      <c r="K78" s="61">
        <v>0.41666666666666669</v>
      </c>
      <c r="L78" s="61">
        <v>0.45833333333333331</v>
      </c>
    </row>
    <row r="79" spans="1:12" x14ac:dyDescent="0.25">
      <c r="A79" s="213"/>
      <c r="B79" s="182"/>
      <c r="C79" s="182"/>
      <c r="D79" s="55"/>
      <c r="E79" s="79"/>
      <c r="F79" s="57"/>
      <c r="G79" s="58"/>
      <c r="H79" s="69"/>
      <c r="I79" s="83"/>
      <c r="J79" s="60">
        <f>+(L79-K79)</f>
        <v>1.0416666666666685E-2</v>
      </c>
      <c r="K79" s="61">
        <v>0.45833333333333331</v>
      </c>
      <c r="L79" s="61">
        <v>0.46875</v>
      </c>
    </row>
    <row r="80" spans="1:12" x14ac:dyDescent="0.25">
      <c r="A80" s="213"/>
      <c r="B80" s="192" t="str">
        <f>B68</f>
        <v>CORELLA GAIBOR DANNY ROLANDO</v>
      </c>
      <c r="C80" s="192" t="str">
        <f>C68</f>
        <v>CULTURA Y COMPORTAMIENTO ORGANIZACIONAL</v>
      </c>
      <c r="D80" s="231">
        <f>+D68</f>
        <v>4520</v>
      </c>
      <c r="E80" s="195">
        <f>+E76</f>
        <v>45039</v>
      </c>
      <c r="F80" s="52"/>
      <c r="G80" s="53"/>
      <c r="H80" s="54">
        <f>+(L80-K80)</f>
        <v>4.166666666666663E-2</v>
      </c>
      <c r="I80" s="14" t="s">
        <v>20</v>
      </c>
      <c r="J80" s="55"/>
      <c r="K80" s="61">
        <v>0.46875</v>
      </c>
      <c r="L80" s="61">
        <v>0.51041666666666663</v>
      </c>
    </row>
    <row r="81" spans="1:12" x14ac:dyDescent="0.25">
      <c r="A81" s="213"/>
      <c r="B81" s="193"/>
      <c r="C81" s="193"/>
      <c r="D81" s="231">
        <f>+D80</f>
        <v>4520</v>
      </c>
      <c r="E81" s="196"/>
      <c r="F81" s="52"/>
      <c r="G81" s="53"/>
      <c r="H81" s="54">
        <f>+(L81-K81)</f>
        <v>4.1666666666666741E-2</v>
      </c>
      <c r="I81" s="14" t="s">
        <v>20</v>
      </c>
      <c r="J81" s="55"/>
      <c r="K81" s="61">
        <v>0.51041666666666663</v>
      </c>
      <c r="L81" s="61">
        <v>0.55208333333333337</v>
      </c>
    </row>
    <row r="82" spans="1:12" ht="21.95" customHeight="1" x14ac:dyDescent="0.25">
      <c r="A82" s="213"/>
      <c r="B82" s="194"/>
      <c r="C82" s="194"/>
      <c r="D82" s="231">
        <f>+D70</f>
        <v>4520</v>
      </c>
      <c r="E82" s="197"/>
      <c r="F82" s="52">
        <f>+G82+F70</f>
        <v>1</v>
      </c>
      <c r="G82" s="53">
        <f>+H82+H81+H80</f>
        <v>0.125</v>
      </c>
      <c r="H82" s="54">
        <f>+(L82-K82)</f>
        <v>4.166666666666663E-2</v>
      </c>
      <c r="I82" s="14" t="s">
        <v>18</v>
      </c>
      <c r="J82" s="55"/>
      <c r="K82" s="61">
        <v>0.55208333333333337</v>
      </c>
      <c r="L82" s="61">
        <v>0.59375</v>
      </c>
    </row>
    <row r="83" spans="1:12" x14ac:dyDescent="0.25">
      <c r="A83" s="77"/>
      <c r="B83" s="19"/>
      <c r="C83" s="16"/>
      <c r="D83" s="65"/>
      <c r="E83" s="63"/>
      <c r="F83" s="84"/>
      <c r="G83" s="16"/>
      <c r="H83" s="16"/>
      <c r="I83" s="16"/>
      <c r="J83" s="65"/>
      <c r="K83" s="66"/>
      <c r="L83" s="66"/>
    </row>
    <row r="84" spans="1:12" ht="15.75" thickBot="1" x14ac:dyDescent="0.3">
      <c r="A84" s="77"/>
      <c r="B84" s="19"/>
      <c r="C84" s="16"/>
      <c r="D84" s="65"/>
      <c r="E84" s="63"/>
      <c r="F84" s="64"/>
      <c r="G84" s="16"/>
      <c r="H84" s="16"/>
      <c r="I84" s="16"/>
      <c r="J84" s="65"/>
      <c r="K84" s="66"/>
      <c r="L84" s="66"/>
    </row>
    <row r="85" spans="1:12" ht="48" x14ac:dyDescent="0.25">
      <c r="A85" s="45" t="s">
        <v>51</v>
      </c>
      <c r="B85" s="46" t="s">
        <v>52</v>
      </c>
      <c r="C85" s="85" t="s">
        <v>40</v>
      </c>
      <c r="D85" s="47" t="s">
        <v>53</v>
      </c>
      <c r="E85" s="86" t="s">
        <v>39</v>
      </c>
      <c r="F85" s="87" t="s">
        <v>43</v>
      </c>
      <c r="G85" s="88" t="s">
        <v>38</v>
      </c>
      <c r="H85" s="85" t="s">
        <v>37</v>
      </c>
      <c r="I85" s="85" t="s">
        <v>36</v>
      </c>
      <c r="J85" s="85" t="s">
        <v>35</v>
      </c>
      <c r="K85" s="206" t="s">
        <v>34</v>
      </c>
      <c r="L85" s="207"/>
    </row>
    <row r="86" spans="1:12" ht="15" customHeight="1" x14ac:dyDescent="0.25">
      <c r="A86" s="218" t="s">
        <v>27</v>
      </c>
      <c r="B86" s="213" t="str">
        <f>+[1]RESUMEN!B24</f>
        <v>CACERES MAYORGA PAUL ALEJANDRO</v>
      </c>
      <c r="C86" s="213" t="str">
        <f>+'[1]MALLA LINEAL'!D29</f>
        <v>INVESTIGACIÓN OPERATIVA</v>
      </c>
      <c r="D86" s="231">
        <f>+'[1]MALLA LINEAL'!E29</f>
        <v>4518</v>
      </c>
      <c r="E86" s="214">
        <f>+E72+7</f>
        <v>45045</v>
      </c>
      <c r="F86" s="89"/>
      <c r="G86" s="20"/>
      <c r="H86" s="61">
        <f>+(L86-K86)</f>
        <v>4.166666666666663E-2</v>
      </c>
      <c r="I86" s="182" t="s">
        <v>20</v>
      </c>
      <c r="J86" s="55"/>
      <c r="K86" s="61">
        <v>0.625</v>
      </c>
      <c r="L86" s="54">
        <v>0.66666666666666663</v>
      </c>
    </row>
    <row r="87" spans="1:12" x14ac:dyDescent="0.25">
      <c r="A87" s="218"/>
      <c r="B87" s="213"/>
      <c r="C87" s="213"/>
      <c r="D87" s="231"/>
      <c r="E87" s="214"/>
      <c r="F87" s="57"/>
      <c r="G87" s="58"/>
      <c r="H87" s="69"/>
      <c r="I87" s="83"/>
      <c r="J87" s="60">
        <f>+(L87-K87)</f>
        <v>1.0416666666666741E-2</v>
      </c>
      <c r="K87" s="61">
        <v>0.66666666666666663</v>
      </c>
      <c r="L87" s="61">
        <v>0.67708333333333337</v>
      </c>
    </row>
    <row r="88" spans="1:12" x14ac:dyDescent="0.25">
      <c r="A88" s="218"/>
      <c r="B88" s="213"/>
      <c r="C88" s="213"/>
      <c r="D88" s="231">
        <f>+D86</f>
        <v>4518</v>
      </c>
      <c r="E88" s="214"/>
      <c r="F88" s="89">
        <f>+G88</f>
        <v>0.12499999999999989</v>
      </c>
      <c r="G88" s="90">
        <f>H86+H88</f>
        <v>0.12499999999999989</v>
      </c>
      <c r="H88" s="61">
        <f>+(L88-K88)</f>
        <v>8.3333333333333259E-2</v>
      </c>
      <c r="I88" s="182" t="s">
        <v>20</v>
      </c>
      <c r="J88" s="55"/>
      <c r="K88" s="61">
        <v>0.67708333333333337</v>
      </c>
      <c r="L88" s="54">
        <v>0.76041666666666663</v>
      </c>
    </row>
    <row r="89" spans="1:12" ht="22.5" x14ac:dyDescent="0.25">
      <c r="A89" s="218"/>
      <c r="B89" s="6" t="str">
        <f>+[1]RESUMEN!B25</f>
        <v>CORELLA GAIBOR DANNY ROLANDO</v>
      </c>
      <c r="C89" s="182" t="str">
        <f>+'[1]MALLA LINEAL'!D31</f>
        <v>GESTIÓN POR PROCESOS</v>
      </c>
      <c r="D89" s="231">
        <f>+'[1]MALLA LINEAL'!E31</f>
        <v>4519</v>
      </c>
      <c r="E89" s="183">
        <f>E86+1</f>
        <v>45046</v>
      </c>
      <c r="F89" s="89">
        <f>+G89</f>
        <v>0.125</v>
      </c>
      <c r="G89" s="90">
        <f>H89</f>
        <v>0.125</v>
      </c>
      <c r="H89" s="61">
        <f>+(L89-K89)</f>
        <v>0.125</v>
      </c>
      <c r="I89" s="182" t="s">
        <v>20</v>
      </c>
      <c r="J89" s="55"/>
      <c r="K89" s="61">
        <v>0.33333333333333331</v>
      </c>
      <c r="L89" s="54">
        <v>0.45833333333333331</v>
      </c>
    </row>
    <row r="90" spans="1:12" x14ac:dyDescent="0.25">
      <c r="A90" s="218"/>
      <c r="B90" s="6"/>
      <c r="C90" s="182"/>
      <c r="D90" s="55"/>
      <c r="E90" s="79"/>
      <c r="F90" s="57"/>
      <c r="G90" s="58"/>
      <c r="H90" s="69"/>
      <c r="I90" s="83"/>
      <c r="J90" s="60">
        <f>+(L90-K90)</f>
        <v>1.0416666666666685E-2</v>
      </c>
      <c r="K90" s="61">
        <v>0.45833333333333331</v>
      </c>
      <c r="L90" s="61">
        <v>0.46875</v>
      </c>
    </row>
    <row r="91" spans="1:12" ht="51.75" customHeight="1" x14ac:dyDescent="0.25">
      <c r="A91" s="218"/>
      <c r="B91" s="6" t="str">
        <f>+[1]RESUMEN!B26</f>
        <v>ALTAMIRANO ZANIPATIN ANDRES SEBASTIAN</v>
      </c>
      <c r="C91" s="182" t="str">
        <f>+'[1]MALLA LINEAL'!D32</f>
        <v>GESTIÓN DEL TALENTO HUMANO</v>
      </c>
      <c r="D91" s="231">
        <f>+'[1]MALLA LINEAL'!E32</f>
        <v>4516</v>
      </c>
      <c r="E91" s="183">
        <f>+E89</f>
        <v>45046</v>
      </c>
      <c r="F91" s="91">
        <f>+G91</f>
        <v>0.125</v>
      </c>
      <c r="G91" s="90">
        <f>H91</f>
        <v>0.125</v>
      </c>
      <c r="H91" s="61">
        <f>+(L91-K91)</f>
        <v>0.125</v>
      </c>
      <c r="I91" s="182" t="s">
        <v>20</v>
      </c>
      <c r="J91" s="55"/>
      <c r="K91" s="61">
        <v>0.46875</v>
      </c>
      <c r="L91" s="54">
        <v>0.59375</v>
      </c>
    </row>
    <row r="92" spans="1:12" ht="15.75" x14ac:dyDescent="0.25">
      <c r="A92" s="92"/>
      <c r="B92" s="93"/>
      <c r="C92" s="94"/>
      <c r="D92" s="94"/>
      <c r="E92" s="94"/>
      <c r="F92" s="95"/>
      <c r="G92" s="93"/>
      <c r="H92" s="93"/>
      <c r="I92" s="93"/>
      <c r="J92" s="93"/>
      <c r="K92" s="96"/>
      <c r="L92" s="97"/>
    </row>
    <row r="93" spans="1:12" ht="15" customHeight="1" x14ac:dyDescent="0.25">
      <c r="A93" s="218" t="s">
        <v>26</v>
      </c>
      <c r="B93" s="213" t="str">
        <f>B86</f>
        <v>CACERES MAYORGA PAUL ALEJANDRO</v>
      </c>
      <c r="C93" s="213" t="str">
        <f>C86</f>
        <v>INVESTIGACIÓN OPERATIVA</v>
      </c>
      <c r="D93" s="231">
        <f>+D86</f>
        <v>4518</v>
      </c>
      <c r="E93" s="214">
        <f>E86+7</f>
        <v>45052</v>
      </c>
      <c r="F93" s="89"/>
      <c r="G93" s="90"/>
      <c r="H93" s="61">
        <f>+L93-K93</f>
        <v>4.166666666666663E-2</v>
      </c>
      <c r="I93" s="182" t="s">
        <v>20</v>
      </c>
      <c r="J93" s="55"/>
      <c r="K93" s="61">
        <v>0.625</v>
      </c>
      <c r="L93" s="54">
        <v>0.66666666666666663</v>
      </c>
    </row>
    <row r="94" spans="1:12" x14ac:dyDescent="0.25">
      <c r="A94" s="218"/>
      <c r="B94" s="213"/>
      <c r="C94" s="213"/>
      <c r="D94" s="55"/>
      <c r="E94" s="214"/>
      <c r="F94" s="57"/>
      <c r="G94" s="58"/>
      <c r="H94" s="69"/>
      <c r="I94" s="83"/>
      <c r="J94" s="60">
        <f>+(L94-K94)</f>
        <v>1.0416666666666741E-2</v>
      </c>
      <c r="K94" s="61">
        <v>0.66666666666666663</v>
      </c>
      <c r="L94" s="61">
        <v>0.67708333333333337</v>
      </c>
    </row>
    <row r="95" spans="1:12" x14ac:dyDescent="0.25">
      <c r="A95" s="218"/>
      <c r="B95" s="213"/>
      <c r="C95" s="213"/>
      <c r="D95" s="231">
        <f>+D93</f>
        <v>4518</v>
      </c>
      <c r="E95" s="214"/>
      <c r="F95" s="89">
        <f>+G95+F88</f>
        <v>0.24999999999999978</v>
      </c>
      <c r="G95" s="90">
        <f>+H93+H95</f>
        <v>0.12499999999999989</v>
      </c>
      <c r="H95" s="61">
        <f>+L95-K95</f>
        <v>8.3333333333333259E-2</v>
      </c>
      <c r="I95" s="182" t="s">
        <v>20</v>
      </c>
      <c r="J95" s="55"/>
      <c r="K95" s="61">
        <v>0.67708333333333337</v>
      </c>
      <c r="L95" s="54">
        <v>0.76041666666666663</v>
      </c>
    </row>
    <row r="96" spans="1:12" ht="22.5" x14ac:dyDescent="0.25">
      <c r="A96" s="218"/>
      <c r="B96" s="6" t="str">
        <f>B89</f>
        <v>CORELLA GAIBOR DANNY ROLANDO</v>
      </c>
      <c r="C96" s="182" t="str">
        <f>C89</f>
        <v>GESTIÓN POR PROCESOS</v>
      </c>
      <c r="D96" s="231">
        <f>+D89</f>
        <v>4519</v>
      </c>
      <c r="E96" s="183">
        <f>E93+1</f>
        <v>45053</v>
      </c>
      <c r="F96" s="98">
        <f>+G96+F89</f>
        <v>0.25</v>
      </c>
      <c r="G96" s="99">
        <f>H96</f>
        <v>0.125</v>
      </c>
      <c r="H96" s="56">
        <f>+(L96-K96)</f>
        <v>0.125</v>
      </c>
      <c r="I96" s="187" t="s">
        <v>20</v>
      </c>
      <c r="J96" s="100"/>
      <c r="K96" s="101">
        <v>0.33333333333333331</v>
      </c>
      <c r="L96" s="102">
        <v>0.45833333333333331</v>
      </c>
    </row>
    <row r="97" spans="1:12" x14ac:dyDescent="0.25">
      <c r="A97" s="218"/>
      <c r="B97" s="6"/>
      <c r="C97" s="182"/>
      <c r="D97" s="55"/>
      <c r="E97" s="183"/>
      <c r="F97" s="57"/>
      <c r="G97" s="58"/>
      <c r="H97" s="69"/>
      <c r="I97" s="83"/>
      <c r="J97" s="60">
        <f>+(L97-K97)</f>
        <v>1.0416666666666685E-2</v>
      </c>
      <c r="K97" s="61">
        <v>0.45833333333333331</v>
      </c>
      <c r="L97" s="61">
        <v>0.46875</v>
      </c>
    </row>
    <row r="98" spans="1:12" ht="48.75" customHeight="1" thickBot="1" x14ac:dyDescent="0.3">
      <c r="A98" s="218"/>
      <c r="B98" s="182" t="str">
        <f>B91</f>
        <v>ALTAMIRANO ZANIPATIN ANDRES SEBASTIAN</v>
      </c>
      <c r="C98" s="182" t="str">
        <f>C91</f>
        <v>GESTIÓN DEL TALENTO HUMANO</v>
      </c>
      <c r="D98" s="231">
        <f>+D91</f>
        <v>4516</v>
      </c>
      <c r="E98" s="183">
        <f>+E96</f>
        <v>45053</v>
      </c>
      <c r="F98" s="103">
        <f>+G98+F91</f>
        <v>0.25</v>
      </c>
      <c r="G98" s="104">
        <f>H98</f>
        <v>0.125</v>
      </c>
      <c r="H98" s="105">
        <f>+(L98-K98)</f>
        <v>0.125</v>
      </c>
      <c r="I98" s="13" t="s">
        <v>20</v>
      </c>
      <c r="J98" s="106"/>
      <c r="K98" s="107">
        <v>0.46875</v>
      </c>
      <c r="L98" s="108">
        <v>0.59375</v>
      </c>
    </row>
    <row r="99" spans="1:12" x14ac:dyDescent="0.25">
      <c r="A99" s="62"/>
      <c r="B99" s="16"/>
      <c r="C99" s="16"/>
      <c r="D99" s="65"/>
      <c r="E99" s="63"/>
      <c r="F99" s="64"/>
      <c r="G99" s="16"/>
      <c r="H99" s="16"/>
      <c r="I99" s="16"/>
      <c r="J99" s="65"/>
      <c r="K99" s="66"/>
      <c r="L99" s="67"/>
    </row>
    <row r="100" spans="1:12" ht="15" customHeight="1" x14ac:dyDescent="0.25">
      <c r="A100" s="218" t="s">
        <v>25</v>
      </c>
      <c r="B100" s="213" t="str">
        <f>B93</f>
        <v>CACERES MAYORGA PAUL ALEJANDRO</v>
      </c>
      <c r="C100" s="213" t="str">
        <f>C93</f>
        <v>INVESTIGACIÓN OPERATIVA</v>
      </c>
      <c r="D100" s="231">
        <f>+D93</f>
        <v>4518</v>
      </c>
      <c r="E100" s="214">
        <f>+E93+7</f>
        <v>45059</v>
      </c>
      <c r="F100" s="89"/>
      <c r="G100" s="90"/>
      <c r="H100" s="61">
        <f>+(L100-K100)</f>
        <v>4.166666666666663E-2</v>
      </c>
      <c r="I100" s="182" t="s">
        <v>24</v>
      </c>
      <c r="J100" s="55"/>
      <c r="K100" s="61">
        <v>0.625</v>
      </c>
      <c r="L100" s="54">
        <v>0.66666666666666663</v>
      </c>
    </row>
    <row r="101" spans="1:12" x14ac:dyDescent="0.25">
      <c r="A101" s="218"/>
      <c r="B101" s="213"/>
      <c r="C101" s="213"/>
      <c r="D101" s="55"/>
      <c r="E101" s="214"/>
      <c r="F101" s="57"/>
      <c r="G101" s="58"/>
      <c r="H101" s="69"/>
      <c r="I101" s="83"/>
      <c r="J101" s="60">
        <f>+(L101-K101)</f>
        <v>1.0416666666666741E-2</v>
      </c>
      <c r="K101" s="61">
        <v>0.66666666666666663</v>
      </c>
      <c r="L101" s="61">
        <v>0.67708333333333337</v>
      </c>
    </row>
    <row r="102" spans="1:12" x14ac:dyDescent="0.25">
      <c r="A102" s="218"/>
      <c r="B102" s="213"/>
      <c r="C102" s="213"/>
      <c r="D102" s="231">
        <f>+D100</f>
        <v>4518</v>
      </c>
      <c r="E102" s="214"/>
      <c r="F102" s="89">
        <f>+G102+F95</f>
        <v>0.37499999999999967</v>
      </c>
      <c r="G102" s="90">
        <f>H100+H102</f>
        <v>0.12499999999999989</v>
      </c>
      <c r="H102" s="61">
        <f>+(L102-K102)</f>
        <v>8.3333333333333259E-2</v>
      </c>
      <c r="I102" s="182" t="s">
        <v>20</v>
      </c>
      <c r="J102" s="55"/>
      <c r="K102" s="61">
        <v>0.67708333333333337</v>
      </c>
      <c r="L102" s="54">
        <v>0.76041666666666663</v>
      </c>
    </row>
    <row r="103" spans="1:12" ht="15" customHeight="1" x14ac:dyDescent="0.25">
      <c r="A103" s="218"/>
      <c r="B103" s="213" t="str">
        <f>B96</f>
        <v>CORELLA GAIBOR DANNY ROLANDO</v>
      </c>
      <c r="C103" s="213" t="str">
        <f>C96</f>
        <v>GESTIÓN POR PROCESOS</v>
      </c>
      <c r="D103" s="231">
        <f>+D96</f>
        <v>4519</v>
      </c>
      <c r="E103" s="195">
        <f>+E100+1</f>
        <v>45060</v>
      </c>
      <c r="F103" s="98"/>
      <c r="G103" s="99"/>
      <c r="H103" s="56">
        <f>+(L103-K103)</f>
        <v>4.1666666666666685E-2</v>
      </c>
      <c r="I103" s="187" t="s">
        <v>24</v>
      </c>
      <c r="J103" s="100"/>
      <c r="K103" s="101">
        <v>0.33333333333333331</v>
      </c>
      <c r="L103" s="102">
        <v>0.375</v>
      </c>
    </row>
    <row r="104" spans="1:12" ht="28.5" customHeight="1" x14ac:dyDescent="0.25">
      <c r="A104" s="218"/>
      <c r="B104" s="219"/>
      <c r="C104" s="213"/>
      <c r="D104" s="231">
        <f>+D103</f>
        <v>4519</v>
      </c>
      <c r="E104" s="197"/>
      <c r="F104" s="98">
        <f>+G104+F96</f>
        <v>0.375</v>
      </c>
      <c r="G104" s="99">
        <f>H103+H104</f>
        <v>0.125</v>
      </c>
      <c r="H104" s="56">
        <f>+(L104-K104)</f>
        <v>8.3333333333333315E-2</v>
      </c>
      <c r="I104" s="187" t="s">
        <v>20</v>
      </c>
      <c r="J104" s="100"/>
      <c r="K104" s="101">
        <v>0.375</v>
      </c>
      <c r="L104" s="102">
        <v>0.45833333333333331</v>
      </c>
    </row>
    <row r="105" spans="1:12" x14ac:dyDescent="0.25">
      <c r="A105" s="218"/>
      <c r="B105" s="188"/>
      <c r="C105" s="182"/>
      <c r="D105" s="55"/>
      <c r="E105" s="79"/>
      <c r="F105" s="57"/>
      <c r="G105" s="58"/>
      <c r="H105" s="69"/>
      <c r="I105" s="83"/>
      <c r="J105" s="60">
        <f>+(L105-K105)</f>
        <v>1.0416666666666685E-2</v>
      </c>
      <c r="K105" s="61">
        <v>0.45833333333333331</v>
      </c>
      <c r="L105" s="61">
        <v>0.46875</v>
      </c>
    </row>
    <row r="106" spans="1:12" ht="15" customHeight="1" x14ac:dyDescent="0.25">
      <c r="A106" s="218"/>
      <c r="B106" s="213" t="str">
        <f>B98</f>
        <v>ALTAMIRANO ZANIPATIN ANDRES SEBASTIAN</v>
      </c>
      <c r="C106" s="213" t="str">
        <f>C98</f>
        <v>GESTIÓN DEL TALENTO HUMANO</v>
      </c>
      <c r="D106" s="231">
        <f>+D98</f>
        <v>4516</v>
      </c>
      <c r="E106" s="195">
        <f>+E103</f>
        <v>45060</v>
      </c>
      <c r="F106" s="109"/>
      <c r="G106" s="110"/>
      <c r="H106" s="111">
        <f>+(L106-K106)</f>
        <v>4.166666666666663E-2</v>
      </c>
      <c r="I106" s="186" t="s">
        <v>24</v>
      </c>
      <c r="J106" s="18"/>
      <c r="K106" s="112">
        <v>0.46875</v>
      </c>
      <c r="L106" s="113">
        <v>0.51041666666666663</v>
      </c>
    </row>
    <row r="107" spans="1:12" ht="21.75" customHeight="1" x14ac:dyDescent="0.25">
      <c r="A107" s="218"/>
      <c r="B107" s="213"/>
      <c r="C107" s="213"/>
      <c r="D107" s="231">
        <f>+D106</f>
        <v>4516</v>
      </c>
      <c r="E107" s="197"/>
      <c r="F107" s="91">
        <f>+G107+F98</f>
        <v>0.375</v>
      </c>
      <c r="G107" s="90">
        <f>H106+H107</f>
        <v>0.125</v>
      </c>
      <c r="H107" s="61">
        <f>+(L107-K107)</f>
        <v>8.333333333333337E-2</v>
      </c>
      <c r="I107" s="182" t="s">
        <v>20</v>
      </c>
      <c r="J107" s="55"/>
      <c r="K107" s="61">
        <v>0.51041666666666663</v>
      </c>
      <c r="L107" s="54">
        <v>0.59375</v>
      </c>
    </row>
    <row r="108" spans="1:12" x14ac:dyDescent="0.25">
      <c r="A108" s="62"/>
      <c r="B108" s="16"/>
      <c r="C108" s="16"/>
      <c r="D108" s="65"/>
      <c r="E108" s="63"/>
      <c r="F108" s="64"/>
      <c r="G108" s="16"/>
      <c r="H108" s="16"/>
      <c r="I108" s="16"/>
      <c r="J108" s="65"/>
      <c r="K108" s="66"/>
      <c r="L108" s="67"/>
    </row>
    <row r="109" spans="1:12" ht="15" customHeight="1" x14ac:dyDescent="0.25">
      <c r="A109" s="218" t="s">
        <v>23</v>
      </c>
      <c r="B109" s="213" t="str">
        <f>B100</f>
        <v>CACERES MAYORGA PAUL ALEJANDRO</v>
      </c>
      <c r="C109" s="213" t="str">
        <f>C100</f>
        <v>INVESTIGACIÓN OPERATIVA</v>
      </c>
      <c r="D109" s="231">
        <f>+D102</f>
        <v>4518</v>
      </c>
      <c r="E109" s="214">
        <f>E100+7</f>
        <v>45066</v>
      </c>
      <c r="F109" s="89"/>
      <c r="G109" s="20"/>
      <c r="H109" s="61">
        <f>+(L109-K109)</f>
        <v>4.166666666666663E-2</v>
      </c>
      <c r="I109" s="182" t="s">
        <v>20</v>
      </c>
      <c r="J109" s="55"/>
      <c r="K109" s="61">
        <v>0.625</v>
      </c>
      <c r="L109" s="54">
        <v>0.66666666666666663</v>
      </c>
    </row>
    <row r="110" spans="1:12" x14ac:dyDescent="0.25">
      <c r="A110" s="218"/>
      <c r="B110" s="213"/>
      <c r="C110" s="213"/>
      <c r="D110" s="55"/>
      <c r="E110" s="214"/>
      <c r="F110" s="57"/>
      <c r="G110" s="58"/>
      <c r="H110" s="69"/>
      <c r="I110" s="83"/>
      <c r="J110" s="60">
        <f>+(L110-K110)</f>
        <v>1.0416666666666741E-2</v>
      </c>
      <c r="K110" s="61">
        <v>0.66666666666666663</v>
      </c>
      <c r="L110" s="61">
        <v>0.67708333333333337</v>
      </c>
    </row>
    <row r="111" spans="1:12" x14ac:dyDescent="0.25">
      <c r="A111" s="218"/>
      <c r="B111" s="213"/>
      <c r="C111" s="213"/>
      <c r="D111" s="231">
        <f>+D109</f>
        <v>4518</v>
      </c>
      <c r="E111" s="214"/>
      <c r="F111" s="89">
        <f>+G111+F102</f>
        <v>0.49999999999999956</v>
      </c>
      <c r="G111" s="90">
        <f>H109+H111</f>
        <v>0.12499999999999989</v>
      </c>
      <c r="H111" s="61">
        <f>+(L111-K111)</f>
        <v>8.3333333333333259E-2</v>
      </c>
      <c r="I111" s="182" t="s">
        <v>20</v>
      </c>
      <c r="J111" s="55"/>
      <c r="K111" s="61">
        <v>0.67708333333333337</v>
      </c>
      <c r="L111" s="54">
        <v>0.76041666666666663</v>
      </c>
    </row>
    <row r="112" spans="1:12" ht="36" x14ac:dyDescent="0.25">
      <c r="A112" s="218"/>
      <c r="B112" s="182" t="str">
        <f>B103</f>
        <v>CORELLA GAIBOR DANNY ROLANDO</v>
      </c>
      <c r="C112" s="182" t="str">
        <f>C103</f>
        <v>GESTIÓN POR PROCESOS</v>
      </c>
      <c r="D112" s="231">
        <f>+D104</f>
        <v>4519</v>
      </c>
      <c r="E112" s="183">
        <f>+E109+1</f>
        <v>45067</v>
      </c>
      <c r="F112" s="89">
        <f>+G112+F104</f>
        <v>0.5</v>
      </c>
      <c r="G112" s="90">
        <f>H112</f>
        <v>0.125</v>
      </c>
      <c r="H112" s="61">
        <f>+(L112-K112)</f>
        <v>0.125</v>
      </c>
      <c r="I112" s="182" t="s">
        <v>20</v>
      </c>
      <c r="J112" s="55"/>
      <c r="K112" s="61">
        <v>0.33333333333333331</v>
      </c>
      <c r="L112" s="54">
        <v>0.45833333333333331</v>
      </c>
    </row>
    <row r="113" spans="1:12" x14ac:dyDescent="0.25">
      <c r="A113" s="218"/>
      <c r="B113" s="182"/>
      <c r="C113" s="182"/>
      <c r="D113" s="55"/>
      <c r="E113" s="79"/>
      <c r="F113" s="57"/>
      <c r="G113" s="58"/>
      <c r="H113" s="69"/>
      <c r="I113" s="83"/>
      <c r="J113" s="60">
        <f>+(L113-K113)</f>
        <v>1.0416666666666685E-2</v>
      </c>
      <c r="K113" s="61">
        <v>0.45833333333333331</v>
      </c>
      <c r="L113" s="61">
        <v>0.46875</v>
      </c>
    </row>
    <row r="114" spans="1:12" ht="56.25" customHeight="1" x14ac:dyDescent="0.25">
      <c r="A114" s="218"/>
      <c r="B114" s="182" t="str">
        <f>B106</f>
        <v>ALTAMIRANO ZANIPATIN ANDRES SEBASTIAN</v>
      </c>
      <c r="C114" s="182" t="str">
        <f>C106</f>
        <v>GESTIÓN DEL TALENTO HUMANO</v>
      </c>
      <c r="D114" s="231">
        <f>+D107</f>
        <v>4516</v>
      </c>
      <c r="E114" s="79">
        <f>+E112</f>
        <v>45067</v>
      </c>
      <c r="F114" s="91">
        <f>+G114+F107</f>
        <v>0.5</v>
      </c>
      <c r="G114" s="90">
        <f>H114</f>
        <v>0.125</v>
      </c>
      <c r="H114" s="61">
        <f>+(L114-K114)</f>
        <v>0.125</v>
      </c>
      <c r="I114" s="182" t="s">
        <v>20</v>
      </c>
      <c r="J114" s="55"/>
      <c r="K114" s="61">
        <v>0.46875</v>
      </c>
      <c r="L114" s="54">
        <v>0.59375</v>
      </c>
    </row>
    <row r="115" spans="1:12" x14ac:dyDescent="0.25">
      <c r="A115" s="62"/>
      <c r="B115" s="16"/>
      <c r="C115" s="16"/>
      <c r="D115" s="65"/>
      <c r="E115" s="63"/>
      <c r="F115" s="64"/>
      <c r="G115" s="16"/>
      <c r="H115" s="16"/>
      <c r="I115" s="16"/>
      <c r="J115" s="65"/>
      <c r="K115" s="66"/>
      <c r="L115" s="67"/>
    </row>
    <row r="116" spans="1:12" ht="15" customHeight="1" x14ac:dyDescent="0.25">
      <c r="A116" s="213">
        <v>13</v>
      </c>
      <c r="B116" s="213" t="str">
        <f>B109</f>
        <v>CACERES MAYORGA PAUL ALEJANDRO</v>
      </c>
      <c r="C116" s="213" t="str">
        <f>C109</f>
        <v>INVESTIGACIÓN OPERATIVA</v>
      </c>
      <c r="D116" s="231">
        <f>+D111</f>
        <v>4518</v>
      </c>
      <c r="E116" s="214">
        <f>E109+7</f>
        <v>45073</v>
      </c>
      <c r="F116" s="89"/>
      <c r="G116" s="20"/>
      <c r="H116" s="61">
        <f>+(L116-K116)</f>
        <v>4.166666666666663E-2</v>
      </c>
      <c r="I116" s="182" t="s">
        <v>20</v>
      </c>
      <c r="J116" s="55"/>
      <c r="K116" s="61">
        <v>0.625</v>
      </c>
      <c r="L116" s="54">
        <v>0.66666666666666663</v>
      </c>
    </row>
    <row r="117" spans="1:12" x14ac:dyDescent="0.25">
      <c r="A117" s="213"/>
      <c r="B117" s="213"/>
      <c r="C117" s="213"/>
      <c r="D117" s="55"/>
      <c r="E117" s="214"/>
      <c r="F117" s="89"/>
      <c r="G117" s="90"/>
      <c r="J117" s="60">
        <f>+L117-K117</f>
        <v>0</v>
      </c>
      <c r="K117" s="61">
        <v>0.67708333333333337</v>
      </c>
      <c r="L117" s="54">
        <v>0.67708333333333337</v>
      </c>
    </row>
    <row r="118" spans="1:12" x14ac:dyDescent="0.25">
      <c r="A118" s="218"/>
      <c r="B118" s="213"/>
      <c r="C118" s="213"/>
      <c r="D118" s="231">
        <f>+D111</f>
        <v>4518</v>
      </c>
      <c r="E118" s="214"/>
      <c r="F118" s="57"/>
      <c r="G118" s="58"/>
      <c r="H118" s="61">
        <f>+(L118-K118)</f>
        <v>4.166666666666663E-2</v>
      </c>
      <c r="I118" s="182" t="s">
        <v>22</v>
      </c>
      <c r="K118" s="61">
        <v>0.67708333333333337</v>
      </c>
      <c r="L118" s="61">
        <v>0.71875</v>
      </c>
    </row>
    <row r="119" spans="1:12" x14ac:dyDescent="0.25">
      <c r="A119" s="218"/>
      <c r="B119" s="213"/>
      <c r="C119" s="213"/>
      <c r="D119" s="231">
        <f>+D111</f>
        <v>4518</v>
      </c>
      <c r="E119" s="214"/>
      <c r="F119" s="91">
        <f>+G119+F111</f>
        <v>0.62499999999999944</v>
      </c>
      <c r="G119" s="61">
        <f>H116+H119+H118</f>
        <v>0.12499999999999989</v>
      </c>
      <c r="H119" s="114">
        <f>+L119-K119</f>
        <v>4.166666666666663E-2</v>
      </c>
      <c r="I119" s="182" t="s">
        <v>20</v>
      </c>
      <c r="J119" s="55"/>
      <c r="K119" s="114">
        <v>0.71875</v>
      </c>
      <c r="L119" s="114">
        <v>0.76041666666666663</v>
      </c>
    </row>
    <row r="120" spans="1:12" ht="15" customHeight="1" x14ac:dyDescent="0.25">
      <c r="A120" s="218"/>
      <c r="B120" s="213" t="str">
        <f>B112</f>
        <v>CORELLA GAIBOR DANNY ROLANDO</v>
      </c>
      <c r="C120" s="213" t="str">
        <f>C103</f>
        <v>GESTIÓN POR PROCESOS</v>
      </c>
      <c r="D120" s="231">
        <f>+D112</f>
        <v>4519</v>
      </c>
      <c r="E120" s="195">
        <f>+E116+1</f>
        <v>45074</v>
      </c>
      <c r="F120" s="89"/>
      <c r="G120" s="20"/>
      <c r="H120" s="61">
        <f>+(L120-K120)</f>
        <v>4.1666666666666685E-2</v>
      </c>
      <c r="I120" s="182" t="s">
        <v>20</v>
      </c>
      <c r="J120" s="55"/>
      <c r="K120" s="61">
        <v>0.33333333333333331</v>
      </c>
      <c r="L120" s="54">
        <v>0.375</v>
      </c>
    </row>
    <row r="121" spans="1:12" x14ac:dyDescent="0.25">
      <c r="A121" s="218"/>
      <c r="B121" s="213"/>
      <c r="C121" s="213"/>
      <c r="D121" s="231">
        <f>+D120</f>
        <v>4519</v>
      </c>
      <c r="E121" s="196"/>
      <c r="F121" s="89"/>
      <c r="G121" s="90"/>
      <c r="H121" s="61">
        <f>+(L121-K121)</f>
        <v>4.1666666666666685E-2</v>
      </c>
      <c r="I121" s="182" t="s">
        <v>22</v>
      </c>
      <c r="J121" s="55"/>
      <c r="K121" s="61">
        <v>0.375</v>
      </c>
      <c r="L121" s="54">
        <v>0.41666666666666669</v>
      </c>
    </row>
    <row r="122" spans="1:12" x14ac:dyDescent="0.25">
      <c r="A122" s="218"/>
      <c r="B122" s="219"/>
      <c r="C122" s="213"/>
      <c r="D122" s="231">
        <f>+D121</f>
        <v>4519</v>
      </c>
      <c r="E122" s="197"/>
      <c r="F122" s="89">
        <f>+G122+F112</f>
        <v>0.625</v>
      </c>
      <c r="G122" s="90">
        <f>H121+H122+H120</f>
        <v>0.125</v>
      </c>
      <c r="H122" s="61">
        <f>+(L122-K122)</f>
        <v>4.166666666666663E-2</v>
      </c>
      <c r="I122" s="182" t="s">
        <v>20</v>
      </c>
      <c r="J122" s="55"/>
      <c r="K122" s="61">
        <v>0.41666666666666669</v>
      </c>
      <c r="L122" s="54">
        <v>0.45833333333333331</v>
      </c>
    </row>
    <row r="123" spans="1:12" x14ac:dyDescent="0.25">
      <c r="A123" s="218"/>
      <c r="B123" s="115"/>
      <c r="C123" s="116"/>
      <c r="D123" s="229"/>
      <c r="E123" s="79"/>
      <c r="F123" s="57"/>
      <c r="G123" s="58"/>
      <c r="H123" s="69"/>
      <c r="I123" s="83"/>
      <c r="J123" s="60">
        <f>+(L123-K123)</f>
        <v>1.0416666666666685E-2</v>
      </c>
      <c r="K123" s="61">
        <v>0.45833333333333331</v>
      </c>
      <c r="L123" s="61">
        <v>0.46875</v>
      </c>
    </row>
    <row r="124" spans="1:12" ht="15" customHeight="1" x14ac:dyDescent="0.25">
      <c r="A124" s="218"/>
      <c r="B124" s="192" t="str">
        <f>B114</f>
        <v>ALTAMIRANO ZANIPATIN ANDRES SEBASTIAN</v>
      </c>
      <c r="C124" s="192" t="str">
        <f>C114</f>
        <v>GESTIÓN DEL TALENTO HUMANO</v>
      </c>
      <c r="D124" s="231">
        <f>+D114</f>
        <v>4516</v>
      </c>
      <c r="E124" s="195">
        <f>+E120</f>
        <v>45074</v>
      </c>
      <c r="F124" s="91"/>
      <c r="G124" s="90"/>
      <c r="H124" s="61">
        <f>+(L124-K124)</f>
        <v>4.166666666666663E-2</v>
      </c>
      <c r="I124" s="182" t="s">
        <v>20</v>
      </c>
      <c r="J124" s="55"/>
      <c r="K124" s="61">
        <v>0.46875</v>
      </c>
      <c r="L124" s="54">
        <v>0.51041666666666663</v>
      </c>
    </row>
    <row r="125" spans="1:12" x14ac:dyDescent="0.25">
      <c r="A125" s="218"/>
      <c r="B125" s="193"/>
      <c r="C125" s="193"/>
      <c r="D125" s="231">
        <f>+D124</f>
        <v>4516</v>
      </c>
      <c r="E125" s="196"/>
      <c r="F125" s="91"/>
      <c r="G125" s="90"/>
      <c r="H125" s="61">
        <f>+(L125-K125)</f>
        <v>4.1666666666666741E-2</v>
      </c>
      <c r="I125" s="182" t="s">
        <v>22</v>
      </c>
      <c r="J125" s="55"/>
      <c r="K125" s="61">
        <v>0.51041666666666663</v>
      </c>
      <c r="L125" s="54">
        <v>0.55208333333333337</v>
      </c>
    </row>
    <row r="126" spans="1:12" ht="24" customHeight="1" x14ac:dyDescent="0.25">
      <c r="A126" s="218"/>
      <c r="B126" s="194"/>
      <c r="C126" s="194"/>
      <c r="D126" s="231">
        <f>+D124</f>
        <v>4516</v>
      </c>
      <c r="E126" s="197"/>
      <c r="F126" s="91">
        <f>+G126+F114</f>
        <v>0.625</v>
      </c>
      <c r="G126" s="90">
        <f>+H124+H125+H126</f>
        <v>0.125</v>
      </c>
      <c r="H126" s="61">
        <f>+(L126-K126)</f>
        <v>4.166666666666663E-2</v>
      </c>
      <c r="I126" s="182" t="s">
        <v>20</v>
      </c>
      <c r="J126" s="55"/>
      <c r="K126" s="54">
        <v>0.55208333333333337</v>
      </c>
      <c r="L126" s="54">
        <v>0.59375</v>
      </c>
    </row>
    <row r="127" spans="1:12" x14ac:dyDescent="0.25">
      <c r="A127" s="62"/>
      <c r="B127" s="16"/>
      <c r="C127" s="16"/>
      <c r="D127" s="65"/>
      <c r="E127" s="63"/>
      <c r="F127" s="64"/>
      <c r="G127" s="16"/>
      <c r="H127" s="16"/>
      <c r="I127" s="16"/>
      <c r="J127" s="65"/>
      <c r="K127" s="66"/>
      <c r="L127" s="67"/>
    </row>
    <row r="128" spans="1:12" ht="15" customHeight="1" x14ac:dyDescent="0.25">
      <c r="A128" s="218" t="s">
        <v>21</v>
      </c>
      <c r="B128" s="213" t="str">
        <f>B116</f>
        <v>CACERES MAYORGA PAUL ALEJANDRO</v>
      </c>
      <c r="C128" s="213" t="str">
        <f>C116</f>
        <v>INVESTIGACIÓN OPERATIVA</v>
      </c>
      <c r="D128" s="231">
        <f>+D119</f>
        <v>4518</v>
      </c>
      <c r="E128" s="214">
        <f>E116+7</f>
        <v>45080</v>
      </c>
      <c r="F128" s="89"/>
      <c r="G128" s="20"/>
      <c r="H128" s="61">
        <f>+(L128-K128)</f>
        <v>4.166666666666663E-2</v>
      </c>
      <c r="I128" s="182" t="s">
        <v>20</v>
      </c>
      <c r="J128" s="55"/>
      <c r="K128" s="61">
        <v>0.625</v>
      </c>
      <c r="L128" s="54">
        <v>0.66666666666666663</v>
      </c>
    </row>
    <row r="129" spans="1:12" x14ac:dyDescent="0.25">
      <c r="A129" s="218"/>
      <c r="B129" s="213"/>
      <c r="C129" s="213"/>
      <c r="D129" s="231"/>
      <c r="E129" s="214"/>
      <c r="F129" s="57"/>
      <c r="G129" s="58"/>
      <c r="H129" s="69"/>
      <c r="I129" s="83"/>
      <c r="J129" s="60">
        <f>+(L129-K129)</f>
        <v>1.0416666666666741E-2</v>
      </c>
      <c r="K129" s="61">
        <v>0.66666666666666663</v>
      </c>
      <c r="L129" s="61">
        <v>0.67708333333333337</v>
      </c>
    </row>
    <row r="130" spans="1:12" x14ac:dyDescent="0.25">
      <c r="A130" s="218"/>
      <c r="B130" s="213"/>
      <c r="C130" s="213"/>
      <c r="D130" s="231">
        <f>+D128</f>
        <v>4518</v>
      </c>
      <c r="E130" s="214"/>
      <c r="F130" s="89">
        <f>+G130+F119</f>
        <v>0.74999999999999933</v>
      </c>
      <c r="G130" s="90">
        <f>H128+H130</f>
        <v>0.12499999999999989</v>
      </c>
      <c r="H130" s="61">
        <f>+(L130-K130)</f>
        <v>8.3333333333333259E-2</v>
      </c>
      <c r="I130" s="182" t="s">
        <v>20</v>
      </c>
      <c r="J130" s="55"/>
      <c r="K130" s="61">
        <v>0.67708333333333337</v>
      </c>
      <c r="L130" s="54">
        <v>0.76041666666666663</v>
      </c>
    </row>
    <row r="131" spans="1:12" ht="36" x14ac:dyDescent="0.25">
      <c r="A131" s="218"/>
      <c r="B131" s="182" t="str">
        <f>B120</f>
        <v>CORELLA GAIBOR DANNY ROLANDO</v>
      </c>
      <c r="C131" s="182" t="str">
        <f>C120</f>
        <v>GESTIÓN POR PROCESOS</v>
      </c>
      <c r="D131" s="231">
        <f>+D122</f>
        <v>4519</v>
      </c>
      <c r="E131" s="183">
        <f>+E128+1</f>
        <v>45081</v>
      </c>
      <c r="F131" s="89">
        <f>+G131+F122</f>
        <v>0.75</v>
      </c>
      <c r="G131" s="90">
        <f>+H131</f>
        <v>0.125</v>
      </c>
      <c r="H131" s="61">
        <f>+(L131-K131)</f>
        <v>0.125</v>
      </c>
      <c r="I131" s="182" t="s">
        <v>20</v>
      </c>
      <c r="J131" s="55"/>
      <c r="K131" s="61">
        <v>0.33333333333333331</v>
      </c>
      <c r="L131" s="54">
        <v>0.45833333333333331</v>
      </c>
    </row>
    <row r="132" spans="1:12" x14ac:dyDescent="0.25">
      <c r="A132" s="218"/>
      <c r="B132" s="182"/>
      <c r="C132" s="182"/>
      <c r="D132" s="55"/>
      <c r="E132" s="79"/>
      <c r="F132" s="57"/>
      <c r="G132" s="58"/>
      <c r="H132" s="69"/>
      <c r="I132" s="83"/>
      <c r="J132" s="60">
        <f>+(L132-K132)</f>
        <v>1.0416666666666685E-2</v>
      </c>
      <c r="K132" s="61">
        <v>0.45833333333333331</v>
      </c>
      <c r="L132" s="61">
        <v>0.46875</v>
      </c>
    </row>
    <row r="133" spans="1:12" ht="56.25" customHeight="1" x14ac:dyDescent="0.25">
      <c r="A133" s="218"/>
      <c r="B133" s="182" t="str">
        <f>+B124</f>
        <v>ALTAMIRANO ZANIPATIN ANDRES SEBASTIAN</v>
      </c>
      <c r="C133" s="182" t="str">
        <f>+C124</f>
        <v>GESTIÓN DEL TALENTO HUMANO</v>
      </c>
      <c r="D133" s="231">
        <f>+D126</f>
        <v>4516</v>
      </c>
      <c r="E133" s="183">
        <f>+E131</f>
        <v>45081</v>
      </c>
      <c r="F133" s="91">
        <f>+G133+F126</f>
        <v>0.75</v>
      </c>
      <c r="G133" s="90">
        <f>+H133</f>
        <v>0.125</v>
      </c>
      <c r="H133" s="61">
        <f>+(L133-K133)</f>
        <v>0.125</v>
      </c>
      <c r="I133" s="182" t="s">
        <v>20</v>
      </c>
      <c r="J133" s="55"/>
      <c r="K133" s="54">
        <v>0.46875</v>
      </c>
      <c r="L133" s="54">
        <v>0.59375</v>
      </c>
    </row>
    <row r="134" spans="1:12" x14ac:dyDescent="0.25">
      <c r="A134" s="62"/>
      <c r="B134" s="16"/>
      <c r="C134" s="16"/>
      <c r="D134" s="65"/>
      <c r="E134" s="63"/>
      <c r="F134" s="64"/>
      <c r="G134" s="16"/>
      <c r="H134" s="16"/>
      <c r="I134" s="16"/>
      <c r="J134" s="65"/>
      <c r="K134" s="66"/>
      <c r="L134" s="67"/>
    </row>
    <row r="135" spans="1:12" ht="15" customHeight="1" x14ac:dyDescent="0.25">
      <c r="A135" s="213">
        <v>15</v>
      </c>
      <c r="B135" s="213" t="str">
        <f>B128</f>
        <v>CACERES MAYORGA PAUL ALEJANDRO</v>
      </c>
      <c r="C135" s="213" t="str">
        <f>C128</f>
        <v>INVESTIGACIÓN OPERATIVA</v>
      </c>
      <c r="D135" s="231">
        <f>+D130</f>
        <v>4518</v>
      </c>
      <c r="E135" s="214">
        <f>E128+7</f>
        <v>45087</v>
      </c>
      <c r="F135" s="89"/>
      <c r="G135" s="90"/>
      <c r="H135" s="61">
        <f>+(L135-K135)</f>
        <v>4.166666666666663E-2</v>
      </c>
      <c r="I135" s="182" t="s">
        <v>20</v>
      </c>
      <c r="J135" s="55"/>
      <c r="K135" s="61">
        <v>0.625</v>
      </c>
      <c r="L135" s="54">
        <v>0.66666666666666663</v>
      </c>
    </row>
    <row r="136" spans="1:12" x14ac:dyDescent="0.25">
      <c r="A136" s="218"/>
      <c r="B136" s="213"/>
      <c r="C136" s="213"/>
      <c r="D136" s="231"/>
      <c r="E136" s="214"/>
      <c r="F136" s="57"/>
      <c r="G136" s="58"/>
      <c r="H136" s="69"/>
      <c r="I136" s="83"/>
      <c r="J136" s="60">
        <f>+(L136-K136)</f>
        <v>1.0416666666666741E-2</v>
      </c>
      <c r="K136" s="61">
        <v>0.66666666666666663</v>
      </c>
      <c r="L136" s="61">
        <v>0.67708333333333337</v>
      </c>
    </row>
    <row r="137" spans="1:12" x14ac:dyDescent="0.25">
      <c r="A137" s="218"/>
      <c r="B137" s="213"/>
      <c r="C137" s="213"/>
      <c r="D137" s="231">
        <f>+D130</f>
        <v>4518</v>
      </c>
      <c r="E137" s="214"/>
      <c r="F137" s="89"/>
      <c r="G137" s="90"/>
      <c r="H137" s="61">
        <f>+(L137-K137)</f>
        <v>4.166666666666663E-2</v>
      </c>
      <c r="I137" s="182" t="s">
        <v>42</v>
      </c>
      <c r="J137" s="55"/>
      <c r="K137" s="61">
        <v>0.67708333333333337</v>
      </c>
      <c r="L137" s="54">
        <v>0.71875</v>
      </c>
    </row>
    <row r="138" spans="1:12" ht="27.95" customHeight="1" x14ac:dyDescent="0.25">
      <c r="A138" s="218"/>
      <c r="B138" s="213"/>
      <c r="C138" s="213"/>
      <c r="D138" s="231">
        <f>+D130</f>
        <v>4518</v>
      </c>
      <c r="E138" s="214"/>
      <c r="F138" s="89">
        <f>+G138+F130</f>
        <v>0.87499999999999922</v>
      </c>
      <c r="G138" s="90">
        <f>+H138+H137+H135</f>
        <v>0.12499999999999989</v>
      </c>
      <c r="H138" s="61">
        <f>+(L138-K138)</f>
        <v>4.166666666666663E-2</v>
      </c>
      <c r="I138" s="182" t="s">
        <v>20</v>
      </c>
      <c r="J138" s="55"/>
      <c r="K138" s="61">
        <v>0.71875</v>
      </c>
      <c r="L138" s="54">
        <v>0.76041666666666663</v>
      </c>
    </row>
    <row r="139" spans="1:12" ht="27.95" customHeight="1" x14ac:dyDescent="0.25">
      <c r="A139" s="218"/>
      <c r="B139" s="192" t="str">
        <f>B131</f>
        <v>CORELLA GAIBOR DANNY ROLANDO</v>
      </c>
      <c r="C139" s="192" t="str">
        <f>C131</f>
        <v>GESTIÓN POR PROCESOS</v>
      </c>
      <c r="D139" s="231">
        <f>+D131</f>
        <v>4519</v>
      </c>
      <c r="E139" s="195">
        <f>+E135+1</f>
        <v>45088</v>
      </c>
      <c r="F139" s="89"/>
      <c r="G139" s="90"/>
      <c r="H139" s="61">
        <f>+(L139-K139)</f>
        <v>4.1666666666666685E-2</v>
      </c>
      <c r="I139" s="182" t="s">
        <v>20</v>
      </c>
      <c r="J139" s="55"/>
      <c r="K139" s="61">
        <v>0.33333333333333331</v>
      </c>
      <c r="L139" s="54">
        <v>0.375</v>
      </c>
    </row>
    <row r="140" spans="1:12" ht="27.95" customHeight="1" x14ac:dyDescent="0.25">
      <c r="A140" s="218"/>
      <c r="B140" s="193"/>
      <c r="C140" s="193"/>
      <c r="D140" s="231">
        <f>+D131</f>
        <v>4519</v>
      </c>
      <c r="E140" s="196"/>
      <c r="F140" s="89"/>
      <c r="G140" s="90"/>
      <c r="H140" s="61">
        <f>+(L140-K140)</f>
        <v>4.1666666666666685E-2</v>
      </c>
      <c r="I140" s="182" t="s">
        <v>42</v>
      </c>
      <c r="J140" s="55"/>
      <c r="K140" s="61">
        <v>0.375</v>
      </c>
      <c r="L140" s="54">
        <v>0.41666666666666669</v>
      </c>
    </row>
    <row r="141" spans="1:12" x14ac:dyDescent="0.25">
      <c r="A141" s="218"/>
      <c r="B141" s="194"/>
      <c r="C141" s="194"/>
      <c r="D141" s="231">
        <f>+D140</f>
        <v>4519</v>
      </c>
      <c r="E141" s="197"/>
      <c r="F141" s="89">
        <f>+G141+F131</f>
        <v>0.875</v>
      </c>
      <c r="G141" s="90">
        <f>+H139+H140+H141</f>
        <v>0.125</v>
      </c>
      <c r="H141" s="61">
        <f>+(L141-K141)</f>
        <v>4.166666666666663E-2</v>
      </c>
      <c r="I141" s="182" t="s">
        <v>20</v>
      </c>
      <c r="J141" s="55"/>
      <c r="K141" s="61">
        <v>0.41666666666666669</v>
      </c>
      <c r="L141" s="54">
        <v>0.45833333333333331</v>
      </c>
    </row>
    <row r="142" spans="1:12" x14ac:dyDescent="0.25">
      <c r="A142" s="218"/>
      <c r="B142" s="188"/>
      <c r="C142" s="188"/>
      <c r="D142" s="221"/>
      <c r="E142" s="117"/>
      <c r="F142" s="57"/>
      <c r="G142" s="58"/>
      <c r="H142" s="69"/>
      <c r="I142" s="83"/>
      <c r="J142" s="60">
        <f>+(L142-K142)</f>
        <v>1.0416666666666685E-2</v>
      </c>
      <c r="K142" s="61">
        <v>0.45833333333333331</v>
      </c>
      <c r="L142" s="61">
        <v>0.46875</v>
      </c>
    </row>
    <row r="143" spans="1:12" ht="15" customHeight="1" x14ac:dyDescent="0.25">
      <c r="A143" s="218"/>
      <c r="B143" s="213" t="str">
        <f>+B133</f>
        <v>ALTAMIRANO ZANIPATIN ANDRES SEBASTIAN</v>
      </c>
      <c r="C143" s="213" t="str">
        <f>+C133</f>
        <v>GESTIÓN DEL TALENTO HUMANO</v>
      </c>
      <c r="D143" s="231">
        <f>+D133</f>
        <v>4516</v>
      </c>
      <c r="E143" s="195">
        <f>+E139</f>
        <v>45088</v>
      </c>
      <c r="F143" s="91"/>
      <c r="G143" s="90"/>
      <c r="H143" s="61">
        <f>+(L143-K143)</f>
        <v>4.166666666666663E-2</v>
      </c>
      <c r="I143" s="182" t="s">
        <v>20</v>
      </c>
      <c r="J143" s="55"/>
      <c r="K143" s="61">
        <v>0.46875</v>
      </c>
      <c r="L143" s="54">
        <v>0.51041666666666663</v>
      </c>
    </row>
    <row r="144" spans="1:12" x14ac:dyDescent="0.25">
      <c r="A144" s="218"/>
      <c r="B144" s="213"/>
      <c r="C144" s="213"/>
      <c r="D144" s="231">
        <f>+D143</f>
        <v>4516</v>
      </c>
      <c r="E144" s="196"/>
      <c r="F144" s="91"/>
      <c r="G144" s="90"/>
      <c r="H144" s="61">
        <f>+(L144-K144)</f>
        <v>4.1666666666666741E-2</v>
      </c>
      <c r="I144" s="182" t="s">
        <v>42</v>
      </c>
      <c r="J144" s="55"/>
      <c r="K144" s="54">
        <v>0.51041666666666663</v>
      </c>
      <c r="L144" s="54">
        <v>0.55208333333333337</v>
      </c>
    </row>
    <row r="145" spans="1:12" ht="27.95" customHeight="1" x14ac:dyDescent="0.25">
      <c r="A145" s="218"/>
      <c r="B145" s="213"/>
      <c r="C145" s="213"/>
      <c r="D145" s="231">
        <f>+D143</f>
        <v>4516</v>
      </c>
      <c r="E145" s="197"/>
      <c r="F145" s="91">
        <f>+G145+F133</f>
        <v>0.875</v>
      </c>
      <c r="G145" s="90">
        <f>+H143+H144+H145</f>
        <v>0.125</v>
      </c>
      <c r="H145" s="61">
        <f>+(L145-K145)</f>
        <v>4.166666666666663E-2</v>
      </c>
      <c r="I145" s="182" t="s">
        <v>20</v>
      </c>
      <c r="J145" s="55"/>
      <c r="K145" s="54">
        <v>0.55208333333333337</v>
      </c>
      <c r="L145" s="54">
        <v>0.59375</v>
      </c>
    </row>
    <row r="146" spans="1:12" x14ac:dyDescent="0.25">
      <c r="A146" s="62"/>
      <c r="B146" s="16"/>
      <c r="C146" s="16"/>
      <c r="D146" s="65"/>
      <c r="E146" s="63"/>
      <c r="F146" s="64"/>
      <c r="G146" s="16"/>
      <c r="H146" s="16"/>
      <c r="I146" s="16"/>
      <c r="J146" s="65"/>
      <c r="K146" s="66"/>
      <c r="L146" s="67"/>
    </row>
    <row r="147" spans="1:12" ht="15" customHeight="1" x14ac:dyDescent="0.25">
      <c r="A147" s="213">
        <v>16</v>
      </c>
      <c r="B147" s="213" t="str">
        <f>B135</f>
        <v>CACERES MAYORGA PAUL ALEJANDRO</v>
      </c>
      <c r="C147" s="213" t="str">
        <f>C135</f>
        <v>INVESTIGACIÓN OPERATIVA</v>
      </c>
      <c r="D147" s="231">
        <f>+D135</f>
        <v>4518</v>
      </c>
      <c r="E147" s="214">
        <f>E135+7</f>
        <v>45094</v>
      </c>
      <c r="F147" s="89"/>
      <c r="G147" s="20"/>
      <c r="H147" s="61">
        <f>+(L147-K147)</f>
        <v>4.166666666666663E-2</v>
      </c>
      <c r="I147" s="182" t="s">
        <v>45</v>
      </c>
      <c r="J147" s="55"/>
      <c r="K147" s="61">
        <v>0.625</v>
      </c>
      <c r="L147" s="54">
        <v>0.66666666666666663</v>
      </c>
    </row>
    <row r="148" spans="1:12" x14ac:dyDescent="0.25">
      <c r="A148" s="213"/>
      <c r="B148" s="213"/>
      <c r="C148" s="213"/>
      <c r="D148" s="55"/>
      <c r="E148" s="214"/>
      <c r="F148" s="118"/>
      <c r="G148" s="119"/>
      <c r="H148" s="120"/>
      <c r="I148" s="121"/>
      <c r="J148" s="60">
        <f>+(L148-K148)</f>
        <v>1.0416666666666741E-2</v>
      </c>
      <c r="K148" s="61">
        <v>0.66666666666666663</v>
      </c>
      <c r="L148" s="61">
        <v>0.67708333333333337</v>
      </c>
    </row>
    <row r="149" spans="1:12" x14ac:dyDescent="0.25">
      <c r="A149" s="213"/>
      <c r="B149" s="213"/>
      <c r="C149" s="213"/>
      <c r="D149" s="231">
        <f>+D147</f>
        <v>4518</v>
      </c>
      <c r="E149" s="214"/>
      <c r="F149" s="89"/>
      <c r="G149" s="90"/>
      <c r="H149" s="61">
        <f>+(L149-K149)</f>
        <v>4.166666666666663E-2</v>
      </c>
      <c r="I149" s="182" t="s">
        <v>45</v>
      </c>
      <c r="J149" s="55"/>
      <c r="K149" s="54">
        <v>0.67708333333333337</v>
      </c>
      <c r="L149" s="54">
        <v>0.71875</v>
      </c>
    </row>
    <row r="150" spans="1:12" x14ac:dyDescent="0.25">
      <c r="A150" s="213"/>
      <c r="B150" s="213"/>
      <c r="C150" s="213"/>
      <c r="D150" s="231">
        <f>+D149</f>
        <v>4518</v>
      </c>
      <c r="E150" s="214"/>
      <c r="F150" s="89">
        <f>+G150+F138</f>
        <v>0.99999999999999911</v>
      </c>
      <c r="G150" s="90">
        <f>+H147+H149+H150</f>
        <v>0.12499999999999989</v>
      </c>
      <c r="H150" s="61">
        <f>+(L150-K150)</f>
        <v>4.166666666666663E-2</v>
      </c>
      <c r="I150" s="182" t="s">
        <v>18</v>
      </c>
      <c r="J150" s="55"/>
      <c r="K150" s="54">
        <v>0.71875</v>
      </c>
      <c r="L150" s="54">
        <v>0.76041666666666663</v>
      </c>
    </row>
    <row r="151" spans="1:12" ht="15" customHeight="1" x14ac:dyDescent="0.25">
      <c r="A151" s="213"/>
      <c r="B151" s="213" t="str">
        <f>B139</f>
        <v>CORELLA GAIBOR DANNY ROLANDO</v>
      </c>
      <c r="C151" s="213" t="str">
        <f>C139</f>
        <v>GESTIÓN POR PROCESOS</v>
      </c>
      <c r="D151" s="231">
        <f>+D140</f>
        <v>4519</v>
      </c>
      <c r="E151" s="214">
        <f>+E147+1</f>
        <v>45095</v>
      </c>
      <c r="F151" s="89"/>
      <c r="G151" s="20"/>
      <c r="H151" s="61">
        <f>+(L151-K151)</f>
        <v>4.1666666666666685E-2</v>
      </c>
      <c r="I151" s="182" t="s">
        <v>45</v>
      </c>
      <c r="J151" s="55"/>
      <c r="K151" s="54">
        <v>0.33333333333333331</v>
      </c>
      <c r="L151" s="54">
        <v>0.375</v>
      </c>
    </row>
    <row r="152" spans="1:12" x14ac:dyDescent="0.25">
      <c r="A152" s="213"/>
      <c r="B152" s="213"/>
      <c r="C152" s="213"/>
      <c r="D152" s="231">
        <f>+D151</f>
        <v>4519</v>
      </c>
      <c r="E152" s="214"/>
      <c r="F152" s="89"/>
      <c r="G152" s="20"/>
      <c r="H152" s="61">
        <f>+(L152-K152)</f>
        <v>4.1666666666666685E-2</v>
      </c>
      <c r="I152" s="182" t="s">
        <v>45</v>
      </c>
      <c r="J152" s="55"/>
      <c r="K152" s="54">
        <v>0.375</v>
      </c>
      <c r="L152" s="54">
        <v>0.41666666666666669</v>
      </c>
    </row>
    <row r="153" spans="1:12" x14ac:dyDescent="0.25">
      <c r="A153" s="213"/>
      <c r="B153" s="213"/>
      <c r="C153" s="213"/>
      <c r="D153" s="231">
        <f>+D152</f>
        <v>4519</v>
      </c>
      <c r="E153" s="214"/>
      <c r="F153" s="89">
        <f>+G153+F141</f>
        <v>1</v>
      </c>
      <c r="G153" s="90">
        <f>+H151+H152+H153</f>
        <v>0.125</v>
      </c>
      <c r="H153" s="61">
        <f>+(L153-K153)</f>
        <v>4.166666666666663E-2</v>
      </c>
      <c r="I153" s="182" t="s">
        <v>18</v>
      </c>
      <c r="J153" s="55"/>
      <c r="K153" s="54">
        <v>0.41666666666666669</v>
      </c>
      <c r="L153" s="54">
        <v>0.45833333333333331</v>
      </c>
    </row>
    <row r="154" spans="1:12" x14ac:dyDescent="0.25">
      <c r="A154" s="213"/>
      <c r="B154" s="15"/>
      <c r="C154" s="15"/>
      <c r="D154" s="231"/>
      <c r="E154" s="79"/>
      <c r="F154" s="118"/>
      <c r="G154" s="119"/>
      <c r="H154" s="120"/>
      <c r="I154" s="121"/>
      <c r="J154" s="60">
        <f>+(L154-K154)</f>
        <v>1.0416666666666685E-2</v>
      </c>
      <c r="K154" s="61">
        <v>0.45833333333333331</v>
      </c>
      <c r="L154" s="61">
        <v>0.46875</v>
      </c>
    </row>
    <row r="155" spans="1:12" ht="15" customHeight="1" x14ac:dyDescent="0.25">
      <c r="A155" s="213"/>
      <c r="B155" s="213" t="str">
        <f>B98</f>
        <v>ALTAMIRANO ZANIPATIN ANDRES SEBASTIAN</v>
      </c>
      <c r="C155" s="213" t="str">
        <f>C143</f>
        <v>GESTIÓN DEL TALENTO HUMANO</v>
      </c>
      <c r="D155" s="231">
        <f>+D156</f>
        <v>4516</v>
      </c>
      <c r="E155" s="195">
        <f>+E151</f>
        <v>45095</v>
      </c>
      <c r="F155" s="91"/>
      <c r="G155" s="90"/>
      <c r="H155" s="61">
        <f>+(L155-K155)</f>
        <v>4.166666666666663E-2</v>
      </c>
      <c r="I155" s="182" t="s">
        <v>45</v>
      </c>
      <c r="J155" s="55"/>
      <c r="K155" s="54">
        <v>0.46875</v>
      </c>
      <c r="L155" s="54">
        <v>0.51041666666666663</v>
      </c>
    </row>
    <row r="156" spans="1:12" ht="22.5" customHeight="1" x14ac:dyDescent="0.25">
      <c r="A156" s="213"/>
      <c r="B156" s="213"/>
      <c r="C156" s="213"/>
      <c r="D156" s="231">
        <f>+D145</f>
        <v>4516</v>
      </c>
      <c r="E156" s="196"/>
      <c r="F156" s="91"/>
      <c r="G156" s="90"/>
      <c r="H156" s="61">
        <f>+(L156-K156)</f>
        <v>4.1666666666666741E-2</v>
      </c>
      <c r="I156" s="182" t="s">
        <v>45</v>
      </c>
      <c r="J156" s="55"/>
      <c r="K156" s="54">
        <v>0.51041666666666663</v>
      </c>
      <c r="L156" s="54">
        <v>0.55208333333333337</v>
      </c>
    </row>
    <row r="157" spans="1:12" ht="27" customHeight="1" x14ac:dyDescent="0.25">
      <c r="A157" s="213"/>
      <c r="B157" s="213"/>
      <c r="C157" s="213"/>
      <c r="D157" s="231">
        <f>+D156</f>
        <v>4516</v>
      </c>
      <c r="E157" s="197"/>
      <c r="F157" s="91">
        <f>+G157+F145</f>
        <v>1</v>
      </c>
      <c r="G157" s="90">
        <f>+H155+H156+H157</f>
        <v>0.125</v>
      </c>
      <c r="H157" s="61">
        <f>+(L157-K157)</f>
        <v>4.166666666666663E-2</v>
      </c>
      <c r="I157" s="182" t="s">
        <v>18</v>
      </c>
      <c r="J157" s="55"/>
      <c r="K157" s="54">
        <v>0.55208333333333337</v>
      </c>
      <c r="L157" s="54">
        <v>0.59375</v>
      </c>
    </row>
    <row r="158" spans="1:12" x14ac:dyDescent="0.25">
      <c r="A158" s="77"/>
      <c r="B158" s="19"/>
      <c r="C158" s="16"/>
      <c r="D158" s="65"/>
      <c r="E158" s="63"/>
      <c r="F158" s="84"/>
      <c r="G158" s="16"/>
      <c r="H158" s="16"/>
      <c r="I158" s="16"/>
      <c r="J158" s="65"/>
      <c r="K158" s="16"/>
    </row>
    <row r="159" spans="1:12" x14ac:dyDescent="0.25">
      <c r="A159" s="11"/>
      <c r="B159" s="9"/>
      <c r="C159" s="42"/>
      <c r="D159" s="33"/>
      <c r="E159" s="122"/>
      <c r="F159" s="123"/>
      <c r="G159" s="22"/>
      <c r="H159" s="21"/>
      <c r="I159" s="21"/>
      <c r="J159" s="7"/>
      <c r="K159" s="21"/>
    </row>
    <row r="160" spans="1:12" x14ac:dyDescent="0.25">
      <c r="A160" s="11"/>
      <c r="B160" s="9"/>
      <c r="C160" s="33"/>
      <c r="D160" s="33"/>
      <c r="E160" s="122"/>
      <c r="F160" s="123"/>
      <c r="G160" s="22"/>
      <c r="H160" s="21"/>
      <c r="I160" s="21"/>
      <c r="J160" s="7"/>
      <c r="K160" s="21"/>
    </row>
    <row r="161" spans="1:11" ht="16.5" thickBot="1" x14ac:dyDescent="0.3">
      <c r="A161" s="11"/>
      <c r="B161" s="9"/>
      <c r="C161" s="198" t="s">
        <v>46</v>
      </c>
      <c r="D161" s="198"/>
      <c r="E161" s="198"/>
      <c r="F161" s="198"/>
      <c r="G161" s="198"/>
      <c r="H161" s="198"/>
      <c r="I161" s="198"/>
      <c r="J161" s="216"/>
      <c r="K161" s="216"/>
    </row>
    <row r="162" spans="1:11" x14ac:dyDescent="0.25">
      <c r="A162" s="11"/>
      <c r="B162" s="9"/>
      <c r="C162" s="124" t="s">
        <v>17</v>
      </c>
      <c r="D162" s="124"/>
      <c r="E162" s="125" t="s">
        <v>16</v>
      </c>
      <c r="F162" s="217" t="s">
        <v>15</v>
      </c>
      <c r="G162" s="217"/>
      <c r="H162" s="126" t="s">
        <v>14</v>
      </c>
      <c r="I162" s="126" t="s">
        <v>13</v>
      </c>
    </row>
    <row r="163" spans="1:11" x14ac:dyDescent="0.25">
      <c r="A163" s="11"/>
      <c r="B163" s="9"/>
      <c r="C163" s="6" t="s">
        <v>28</v>
      </c>
      <c r="D163" s="36"/>
      <c r="E163" s="127">
        <f>E22</f>
        <v>44996</v>
      </c>
      <c r="F163" s="215">
        <f>+E39</f>
        <v>45010</v>
      </c>
      <c r="G163" s="215"/>
      <c r="H163" s="23">
        <f>E60</f>
        <v>45031</v>
      </c>
      <c r="I163" s="185">
        <f>E72</f>
        <v>45038</v>
      </c>
    </row>
    <row r="164" spans="1:11" x14ac:dyDescent="0.25">
      <c r="A164" s="11"/>
      <c r="B164" s="9"/>
      <c r="C164" s="6" t="s">
        <v>3</v>
      </c>
      <c r="D164" s="36"/>
      <c r="E164" s="127">
        <f>E25</f>
        <v>44997</v>
      </c>
      <c r="F164" s="215">
        <f>+E43</f>
        <v>45011</v>
      </c>
      <c r="G164" s="215"/>
      <c r="H164" s="23">
        <f>E64</f>
        <v>45032</v>
      </c>
      <c r="I164" s="185">
        <f>E76</f>
        <v>45039</v>
      </c>
    </row>
    <row r="165" spans="1:11" x14ac:dyDescent="0.25">
      <c r="A165" s="11"/>
      <c r="B165" s="9"/>
      <c r="C165" s="6" t="s">
        <v>1</v>
      </c>
      <c r="D165" s="36"/>
      <c r="E165" s="127">
        <f>E25</f>
        <v>44997</v>
      </c>
      <c r="F165" s="215">
        <f>+E47</f>
        <v>45011</v>
      </c>
      <c r="G165" s="215"/>
      <c r="H165" s="23">
        <f>E64</f>
        <v>45032</v>
      </c>
      <c r="I165" s="185">
        <f>E76</f>
        <v>45039</v>
      </c>
    </row>
    <row r="166" spans="1:11" x14ac:dyDescent="0.25">
      <c r="A166" s="11"/>
      <c r="B166" s="9"/>
      <c r="C166" s="35" t="s">
        <v>2</v>
      </c>
      <c r="D166" s="222"/>
      <c r="E166" s="127">
        <f>E100</f>
        <v>45059</v>
      </c>
      <c r="F166" s="215">
        <f>+E116</f>
        <v>45073</v>
      </c>
      <c r="G166" s="215"/>
      <c r="H166" s="23">
        <f>E135</f>
        <v>45087</v>
      </c>
      <c r="I166" s="185">
        <f>E147</f>
        <v>45094</v>
      </c>
    </row>
    <row r="167" spans="1:11" x14ac:dyDescent="0.25">
      <c r="A167" s="11"/>
      <c r="B167" s="9"/>
      <c r="C167" s="6" t="s">
        <v>19</v>
      </c>
      <c r="D167" s="36"/>
      <c r="E167" s="127">
        <f>E103</f>
        <v>45060</v>
      </c>
      <c r="F167" s="215">
        <f>+E120</f>
        <v>45074</v>
      </c>
      <c r="G167" s="215"/>
      <c r="H167" s="23">
        <f>E139</f>
        <v>45088</v>
      </c>
      <c r="I167" s="185">
        <f>E151</f>
        <v>45095</v>
      </c>
    </row>
    <row r="168" spans="1:11" x14ac:dyDescent="0.25">
      <c r="A168" s="11"/>
      <c r="B168" s="9"/>
      <c r="C168" s="35" t="s">
        <v>44</v>
      </c>
      <c r="D168" s="222"/>
      <c r="E168" s="127">
        <f>E103</f>
        <v>45060</v>
      </c>
      <c r="F168" s="215">
        <f>E120</f>
        <v>45074</v>
      </c>
      <c r="G168" s="215"/>
      <c r="H168" s="23">
        <f>E139</f>
        <v>45088</v>
      </c>
      <c r="I168" s="185">
        <f xml:space="preserve"> E151</f>
        <v>45095</v>
      </c>
    </row>
    <row r="169" spans="1:11" x14ac:dyDescent="0.25">
      <c r="A169" s="11"/>
      <c r="B169" s="9"/>
      <c r="C169" s="128"/>
      <c r="D169" s="223"/>
      <c r="E169" s="129"/>
      <c r="F169" s="130"/>
      <c r="G169" s="26"/>
      <c r="H169" s="25"/>
      <c r="I169" s="25"/>
      <c r="J169" s="131"/>
      <c r="K169" s="132"/>
    </row>
    <row r="170" spans="1:11" ht="15.75" x14ac:dyDescent="0.25">
      <c r="A170" s="198" t="s">
        <v>12</v>
      </c>
      <c r="B170" s="198"/>
      <c r="C170" s="198"/>
      <c r="D170" s="230"/>
      <c r="E170" s="133"/>
      <c r="F170" s="134"/>
      <c r="G170" s="184"/>
      <c r="H170" s="184"/>
      <c r="I170" s="184"/>
      <c r="J170" s="135"/>
      <c r="K170" s="184"/>
    </row>
    <row r="171" spans="1:11" ht="15.75" thickBot="1" x14ac:dyDescent="0.3">
      <c r="A171" s="11"/>
      <c r="B171" s="9"/>
      <c r="C171" s="42"/>
      <c r="D171" s="33"/>
      <c r="E171" s="63"/>
      <c r="F171" s="136"/>
      <c r="G171" s="27"/>
      <c r="H171" s="11"/>
      <c r="I171" s="28"/>
      <c r="J171" s="37"/>
      <c r="K171" s="21"/>
    </row>
    <row r="172" spans="1:11" ht="57.75" thickBot="1" x14ac:dyDescent="0.3">
      <c r="A172" s="11"/>
      <c r="B172" s="137" t="s">
        <v>11</v>
      </c>
      <c r="C172" s="138" t="s">
        <v>10</v>
      </c>
      <c r="D172" s="139"/>
      <c r="E172" s="140" t="s">
        <v>9</v>
      </c>
      <c r="F172" s="141" t="s">
        <v>8</v>
      </c>
      <c r="G172" s="142" t="s">
        <v>7</v>
      </c>
      <c r="H172" s="142" t="s">
        <v>47</v>
      </c>
      <c r="I172" s="143" t="s">
        <v>6</v>
      </c>
      <c r="J172" s="144" t="s">
        <v>48</v>
      </c>
      <c r="K172" s="29"/>
    </row>
    <row r="173" spans="1:11" x14ac:dyDescent="0.25">
      <c r="A173" s="11"/>
      <c r="B173" s="145">
        <v>1</v>
      </c>
      <c r="C173" s="146" t="str">
        <f t="shared" ref="C173:C178" si="0">C163</f>
        <v>INTRODUCCIÓN A LA ADMINISTRACIÓN</v>
      </c>
      <c r="D173" s="224"/>
      <c r="E173" s="147">
        <f>+VLOOKUP(C173,'[1]MALLA LINEAL'!$D$11:$I$57,3,FALSE)</f>
        <v>2</v>
      </c>
      <c r="F173" s="147">
        <f>E173*40%</f>
        <v>0.8</v>
      </c>
      <c r="G173" s="148">
        <v>0.83333333333333337</v>
      </c>
      <c r="H173" s="30">
        <f>(G173*40%)/F173</f>
        <v>0.41666666666666669</v>
      </c>
      <c r="I173" s="149">
        <f>+F75</f>
        <v>0.99999999999999911</v>
      </c>
      <c r="J173" s="150">
        <f>(I173*40%)/F173</f>
        <v>0.49999999999999956</v>
      </c>
      <c r="K173" s="31"/>
    </row>
    <row r="174" spans="1:11" x14ac:dyDescent="0.25">
      <c r="A174" s="11"/>
      <c r="B174" s="145">
        <v>3</v>
      </c>
      <c r="C174" s="182" t="str">
        <f t="shared" si="0"/>
        <v>MATEMÁTICA APLICADA</v>
      </c>
      <c r="D174" s="100"/>
      <c r="E174" s="147">
        <f>+VLOOKUP(C174,'[1]MALLA LINEAL'!$D$11:$I$57,3,FALSE)</f>
        <v>2.6666666666666665</v>
      </c>
      <c r="F174" s="151">
        <f t="shared" ref="F174:F178" si="1">E174*40%</f>
        <v>1.0666666666666667</v>
      </c>
      <c r="G174" s="152">
        <v>1.0833333333333333</v>
      </c>
      <c r="H174" s="32">
        <f t="shared" ref="H174:H178" si="2">(G174*40%)/F174</f>
        <v>0.40625</v>
      </c>
      <c r="I174" s="153">
        <f>+F78</f>
        <v>1</v>
      </c>
      <c r="J174" s="154">
        <f>(I174*40%)/F174</f>
        <v>0.375</v>
      </c>
      <c r="K174" s="31"/>
    </row>
    <row r="175" spans="1:11" x14ac:dyDescent="0.25">
      <c r="A175" s="11"/>
      <c r="B175" s="145">
        <v>2</v>
      </c>
      <c r="C175" s="146" t="str">
        <f t="shared" si="0"/>
        <v>COMUNICACIÓN ORAL Y ESCRITA</v>
      </c>
      <c r="D175" s="224"/>
      <c r="E175" s="147">
        <f>+VLOOKUP(C175,'[1]MALLA LINEAL'!$D$11:$I$57,3,FALSE)</f>
        <v>1.3333333333333333</v>
      </c>
      <c r="F175" s="151">
        <f t="shared" si="1"/>
        <v>0.53333333333333333</v>
      </c>
      <c r="G175" s="152">
        <v>0.54166666666666663</v>
      </c>
      <c r="H175" s="32">
        <f t="shared" si="2"/>
        <v>0.40625</v>
      </c>
      <c r="I175" s="153">
        <f>+F82</f>
        <v>1</v>
      </c>
      <c r="J175" s="150">
        <f t="shared" ref="J175:J178" si="3">(I175*40%)/F175</f>
        <v>0.75</v>
      </c>
      <c r="K175" s="31"/>
    </row>
    <row r="176" spans="1:11" ht="24" x14ac:dyDescent="0.25">
      <c r="A176" s="11"/>
      <c r="B176" s="145">
        <v>4</v>
      </c>
      <c r="C176" s="146" t="str">
        <f>C166</f>
        <v>MÉTODOS DE INVESTIGACIÓN EN ADMINISTRACIÓN</v>
      </c>
      <c r="D176" s="224"/>
      <c r="E176" s="147">
        <f>+VLOOKUP(C176,'[1]MALLA LINEAL'!$D$11:$I$57,3,FALSE)</f>
        <v>2</v>
      </c>
      <c r="F176" s="151">
        <f t="shared" si="1"/>
        <v>0.8</v>
      </c>
      <c r="G176" s="152">
        <v>0.83333333333333337</v>
      </c>
      <c r="H176" s="32">
        <f t="shared" si="2"/>
        <v>0.41666666666666669</v>
      </c>
      <c r="I176" s="153">
        <f>+F150</f>
        <v>0.99999999999999911</v>
      </c>
      <c r="J176" s="154">
        <f t="shared" si="3"/>
        <v>0.49999999999999956</v>
      </c>
      <c r="K176" s="31"/>
    </row>
    <row r="177" spans="1:11" x14ac:dyDescent="0.25">
      <c r="A177" s="11"/>
      <c r="B177" s="145">
        <v>5</v>
      </c>
      <c r="C177" s="182" t="str">
        <f t="shared" si="0"/>
        <v>CONTABILIDAD BÁSICA</v>
      </c>
      <c r="D177" s="100"/>
      <c r="E177" s="147">
        <f>+VLOOKUP(C177,'[1]MALLA LINEAL'!$D$11:$I$57,3,FALSE)</f>
        <v>2.6666666666666665</v>
      </c>
      <c r="F177" s="151">
        <f t="shared" si="1"/>
        <v>1.0666666666666667</v>
      </c>
      <c r="G177" s="152">
        <v>1.0833333333333333</v>
      </c>
      <c r="H177" s="32">
        <f t="shared" si="2"/>
        <v>0.40625</v>
      </c>
      <c r="I177" s="153">
        <f>+F153</f>
        <v>1</v>
      </c>
      <c r="J177" s="154">
        <f t="shared" si="3"/>
        <v>0.375</v>
      </c>
      <c r="K177" s="31"/>
    </row>
    <row r="178" spans="1:11" x14ac:dyDescent="0.25">
      <c r="A178" s="11"/>
      <c r="B178" s="145">
        <v>6</v>
      </c>
      <c r="C178" s="155" t="str">
        <f t="shared" si="0"/>
        <v>TECNOLOGÍA DE LA INFORMACIÓN</v>
      </c>
      <c r="D178" s="225"/>
      <c r="E178" s="147">
        <f>+VLOOKUP(C178,'[1]MALLA LINEAL'!$D$11:$I$57,3,FALSE)</f>
        <v>1.3333333333333333</v>
      </c>
      <c r="F178" s="151">
        <f t="shared" si="1"/>
        <v>0.53333333333333333</v>
      </c>
      <c r="G178" s="152">
        <v>0.54166666666666663</v>
      </c>
      <c r="H178" s="32">
        <f t="shared" si="2"/>
        <v>0.40625</v>
      </c>
      <c r="I178" s="153">
        <f>+F157</f>
        <v>1</v>
      </c>
      <c r="J178" s="154">
        <f t="shared" si="3"/>
        <v>0.75</v>
      </c>
      <c r="K178" s="31"/>
    </row>
    <row r="179" spans="1:11" ht="15.75" thickBot="1" x14ac:dyDescent="0.3">
      <c r="A179" s="11"/>
      <c r="B179" s="156"/>
      <c r="C179" s="157"/>
      <c r="D179" s="226"/>
      <c r="E179" s="158">
        <f>SUM(E173:E178)</f>
        <v>12</v>
      </c>
      <c r="F179" s="158">
        <f>SUM(F173:F178)</f>
        <v>4.8</v>
      </c>
      <c r="G179" s="159">
        <f>SUM(G173:G178)</f>
        <v>4.916666666666667</v>
      </c>
      <c r="H179" s="160">
        <f>AVERAGE(H173:H178)</f>
        <v>0.40972222222222227</v>
      </c>
      <c r="I179" s="159">
        <f>SUM(I173:I178)</f>
        <v>5.9999999999999982</v>
      </c>
      <c r="J179" s="161">
        <f>AVERAGE(J173:J178)</f>
        <v>0.54166666666666652</v>
      </c>
      <c r="K179" s="33"/>
    </row>
    <row r="180" spans="1:11" x14ac:dyDescent="0.25">
      <c r="A180" s="11"/>
      <c r="B180" s="9"/>
      <c r="C180" s="42"/>
      <c r="D180" s="33"/>
      <c r="E180" s="162"/>
      <c r="F180" s="44"/>
      <c r="G180" s="10"/>
      <c r="H180" s="34"/>
      <c r="I180" s="34"/>
      <c r="J180" s="37"/>
      <c r="K180" s="17"/>
    </row>
    <row r="181" spans="1:11" x14ac:dyDescent="0.25">
      <c r="A181" s="163"/>
      <c r="B181" s="24"/>
      <c r="C181" s="42"/>
      <c r="D181" s="33"/>
      <c r="E181" s="43"/>
      <c r="F181" s="44"/>
      <c r="G181" s="10"/>
      <c r="H181" s="11"/>
      <c r="I181" s="11"/>
      <c r="J181" s="37"/>
      <c r="K181" s="17"/>
    </row>
    <row r="182" spans="1:11" x14ac:dyDescent="0.25">
      <c r="A182" s="11"/>
      <c r="B182" s="9"/>
      <c r="C182" s="42"/>
      <c r="D182" s="33"/>
      <c r="E182" s="43"/>
      <c r="F182" s="44"/>
      <c r="G182" s="10"/>
      <c r="H182" s="11"/>
      <c r="I182" s="11"/>
      <c r="J182" s="37"/>
      <c r="K182" s="17"/>
    </row>
    <row r="183" spans="1:11" ht="15.75" thickBot="1" x14ac:dyDescent="0.3">
      <c r="A183" s="11"/>
      <c r="B183" s="9"/>
      <c r="C183" s="42"/>
      <c r="D183" s="33"/>
      <c r="E183" s="43"/>
      <c r="F183" s="44"/>
      <c r="G183" s="10"/>
      <c r="H183" s="11"/>
      <c r="I183" s="11"/>
      <c r="J183" s="37"/>
      <c r="K183" s="17"/>
    </row>
    <row r="184" spans="1:11" s="171" customFormat="1" ht="60" x14ac:dyDescent="0.25">
      <c r="A184" s="164"/>
      <c r="B184" s="42"/>
      <c r="C184" s="165" t="s">
        <v>5</v>
      </c>
      <c r="D184" s="166"/>
      <c r="E184" s="167" t="s">
        <v>4</v>
      </c>
      <c r="F184" s="168" t="s">
        <v>57</v>
      </c>
      <c r="G184" s="168" t="s">
        <v>58</v>
      </c>
      <c r="H184" s="168" t="s">
        <v>59</v>
      </c>
      <c r="I184" s="169" t="s">
        <v>60</v>
      </c>
      <c r="J184" s="170" t="s">
        <v>61</v>
      </c>
      <c r="K184" s="128"/>
    </row>
    <row r="185" spans="1:11" ht="30" customHeight="1" x14ac:dyDescent="0.25">
      <c r="A185" s="11"/>
      <c r="B185" s="9"/>
      <c r="C185" s="146" t="str">
        <f t="shared" ref="C185:C190" si="4">C173</f>
        <v>INTRODUCCIÓN A LA ADMINISTRACIÓN</v>
      </c>
      <c r="D185" s="227"/>
      <c r="E185" s="172">
        <f>+I173</f>
        <v>0.99999999999999911</v>
      </c>
      <c r="F185" s="173">
        <v>4.1666666666666664E-2</v>
      </c>
      <c r="G185" s="173">
        <f t="shared" ref="G185:G190" si="5">+I173-F185</f>
        <v>0.95833333333333248</v>
      </c>
      <c r="H185" s="172">
        <v>0.125</v>
      </c>
      <c r="I185" s="172">
        <f>+E185-H185</f>
        <v>0.87499999999999911</v>
      </c>
      <c r="J185" s="174">
        <f>+(E185)-(F185+H185)</f>
        <v>0.83333333333333248</v>
      </c>
      <c r="K185" s="175"/>
    </row>
    <row r="186" spans="1:11" ht="20.100000000000001" customHeight="1" x14ac:dyDescent="0.25">
      <c r="A186" s="11"/>
      <c r="B186" s="9"/>
      <c r="C186" s="146" t="str">
        <f t="shared" si="4"/>
        <v>MATEMÁTICA APLICADA</v>
      </c>
      <c r="D186" s="227"/>
      <c r="E186" s="172">
        <f t="shared" ref="E186:E190" si="6">+I174</f>
        <v>1</v>
      </c>
      <c r="F186" s="173">
        <v>4.1666666666666664E-2</v>
      </c>
      <c r="G186" s="173">
        <f t="shared" si="5"/>
        <v>0.95833333333333337</v>
      </c>
      <c r="H186" s="172">
        <v>0.125</v>
      </c>
      <c r="I186" s="172">
        <f>I185</f>
        <v>0.87499999999999911</v>
      </c>
      <c r="J186" s="174">
        <f t="shared" ref="J186:J190" si="7">+(E186)-(F186+H186)</f>
        <v>0.83333333333333337</v>
      </c>
      <c r="K186" s="175"/>
    </row>
    <row r="187" spans="1:11" ht="20.100000000000001" customHeight="1" x14ac:dyDescent="0.25">
      <c r="A187" s="11"/>
      <c r="B187" s="9"/>
      <c r="C187" s="146" t="str">
        <f t="shared" si="4"/>
        <v>COMUNICACIÓN ORAL Y ESCRITA</v>
      </c>
      <c r="D187" s="227"/>
      <c r="E187" s="172">
        <f t="shared" si="6"/>
        <v>1</v>
      </c>
      <c r="F187" s="173">
        <v>4.1666666666666664E-2</v>
      </c>
      <c r="G187" s="173">
        <f t="shared" si="5"/>
        <v>0.95833333333333337</v>
      </c>
      <c r="H187" s="172">
        <v>0.125</v>
      </c>
      <c r="I187" s="172">
        <f>I186</f>
        <v>0.87499999999999911</v>
      </c>
      <c r="J187" s="174">
        <f>+(E187)-(F187+H187)</f>
        <v>0.83333333333333337</v>
      </c>
      <c r="K187" s="175"/>
    </row>
    <row r="188" spans="1:11" ht="32.1" customHeight="1" x14ac:dyDescent="0.25">
      <c r="A188" s="11"/>
      <c r="B188" s="9"/>
      <c r="C188" s="146" t="str">
        <f t="shared" si="4"/>
        <v>MÉTODOS DE INVESTIGACIÓN EN ADMINISTRACIÓN</v>
      </c>
      <c r="D188" s="227"/>
      <c r="E188" s="172">
        <f t="shared" si="6"/>
        <v>0.99999999999999911</v>
      </c>
      <c r="F188" s="173">
        <v>4.1666666666666664E-2</v>
      </c>
      <c r="G188" s="173">
        <f t="shared" si="5"/>
        <v>0.95833333333333248</v>
      </c>
      <c r="H188" s="172">
        <v>0.125</v>
      </c>
      <c r="I188" s="172">
        <f>I187</f>
        <v>0.87499999999999911</v>
      </c>
      <c r="J188" s="174">
        <f t="shared" si="7"/>
        <v>0.83333333333333248</v>
      </c>
      <c r="K188" s="175"/>
    </row>
    <row r="189" spans="1:11" ht="20.100000000000001" customHeight="1" x14ac:dyDescent="0.25">
      <c r="A189" s="11"/>
      <c r="B189" s="9"/>
      <c r="C189" s="146" t="str">
        <f t="shared" si="4"/>
        <v>CONTABILIDAD BÁSICA</v>
      </c>
      <c r="D189" s="227"/>
      <c r="E189" s="172">
        <f t="shared" si="6"/>
        <v>1</v>
      </c>
      <c r="F189" s="173">
        <v>4.1666666666666664E-2</v>
      </c>
      <c r="G189" s="173">
        <f t="shared" si="5"/>
        <v>0.95833333333333337</v>
      </c>
      <c r="H189" s="172">
        <v>0.125</v>
      </c>
      <c r="I189" s="172">
        <f>I188</f>
        <v>0.87499999999999911</v>
      </c>
      <c r="J189" s="174">
        <f t="shared" si="7"/>
        <v>0.83333333333333337</v>
      </c>
      <c r="K189" s="175"/>
    </row>
    <row r="190" spans="1:11" ht="20.100000000000001" customHeight="1" x14ac:dyDescent="0.25">
      <c r="A190" s="11"/>
      <c r="B190" s="9"/>
      <c r="C190" s="146" t="str">
        <f t="shared" si="4"/>
        <v>TECNOLOGÍA DE LA INFORMACIÓN</v>
      </c>
      <c r="D190" s="227"/>
      <c r="E190" s="172">
        <f t="shared" si="6"/>
        <v>1</v>
      </c>
      <c r="F190" s="173">
        <v>4.1666666666666664E-2</v>
      </c>
      <c r="G190" s="173">
        <f t="shared" si="5"/>
        <v>0.95833333333333337</v>
      </c>
      <c r="H190" s="172">
        <v>0.125</v>
      </c>
      <c r="I190" s="172">
        <f>I189</f>
        <v>0.87499999999999911</v>
      </c>
      <c r="J190" s="174">
        <f t="shared" si="7"/>
        <v>0.83333333333333337</v>
      </c>
      <c r="K190" s="175"/>
    </row>
    <row r="191" spans="1:11" x14ac:dyDescent="0.25">
      <c r="A191" s="176"/>
      <c r="B191" s="24"/>
      <c r="C191" s="128"/>
      <c r="D191" s="223"/>
      <c r="E191" s="129"/>
      <c r="F191" s="177"/>
      <c r="G191" s="24"/>
      <c r="H191" s="24"/>
      <c r="I191" s="24"/>
      <c r="J191" s="178"/>
      <c r="K191" s="175"/>
    </row>
    <row r="192" spans="1:11" x14ac:dyDescent="0.25">
      <c r="A192" s="11"/>
      <c r="B192" s="9"/>
      <c r="C192" s="128"/>
      <c r="D192" s="223"/>
      <c r="E192" s="129"/>
      <c r="F192" s="177"/>
      <c r="G192" s="24"/>
      <c r="H192" s="24"/>
      <c r="I192" s="24"/>
      <c r="J192" s="178"/>
      <c r="K192" s="175"/>
    </row>
    <row r="193" spans="1:11" x14ac:dyDescent="0.25">
      <c r="A193" s="11"/>
      <c r="B193" s="9"/>
      <c r="C193" s="33" t="s">
        <v>62</v>
      </c>
      <c r="D193" s="33"/>
      <c r="E193" s="43"/>
      <c r="F193" s="44"/>
      <c r="G193" s="10"/>
      <c r="H193" s="11"/>
      <c r="I193" s="11"/>
      <c r="J193" s="37"/>
      <c r="K193" s="17"/>
    </row>
    <row r="194" spans="1:11" x14ac:dyDescent="0.25">
      <c r="A194" s="11"/>
      <c r="B194" s="9"/>
      <c r="C194" s="33" t="s">
        <v>0</v>
      </c>
      <c r="D194" s="33"/>
      <c r="E194" s="43"/>
      <c r="F194" s="44"/>
      <c r="G194" s="10"/>
      <c r="H194" s="11"/>
      <c r="I194" s="11"/>
      <c r="J194" s="37"/>
      <c r="K194" s="17"/>
    </row>
    <row r="195" spans="1:11" x14ac:dyDescent="0.25">
      <c r="A195" s="11"/>
      <c r="B195" s="9"/>
      <c r="C195" s="42"/>
      <c r="D195" s="33"/>
      <c r="E195" s="43"/>
      <c r="F195" s="179"/>
      <c r="G195" s="9"/>
      <c r="H195" s="9"/>
      <c r="I195" s="9"/>
      <c r="J195" s="37"/>
      <c r="K195" s="17"/>
    </row>
    <row r="196" spans="1:11" x14ac:dyDescent="0.25">
      <c r="A196" s="11"/>
      <c r="B196" s="9"/>
      <c r="C196" s="42"/>
      <c r="D196" s="33"/>
      <c r="E196" s="43"/>
      <c r="F196" s="179"/>
      <c r="G196" s="9"/>
      <c r="H196" s="9"/>
      <c r="I196" s="9"/>
      <c r="J196" s="37"/>
      <c r="K196" s="17"/>
    </row>
    <row r="197" spans="1:11" x14ac:dyDescent="0.25">
      <c r="A197" s="11"/>
      <c r="B197" s="9"/>
      <c r="C197" s="42"/>
      <c r="D197" s="33"/>
      <c r="E197" s="43"/>
      <c r="F197" s="179"/>
      <c r="G197" s="9"/>
      <c r="H197" s="9"/>
      <c r="I197" s="9"/>
      <c r="J197" s="37"/>
      <c r="K197" s="17"/>
    </row>
    <row r="198" spans="1:11" x14ac:dyDescent="0.25">
      <c r="A198" s="11"/>
      <c r="B198" s="9"/>
      <c r="C198" s="42"/>
      <c r="D198" s="33"/>
      <c r="E198" s="43"/>
      <c r="F198" s="179"/>
      <c r="G198" s="9"/>
      <c r="H198" s="9"/>
      <c r="I198" s="9"/>
      <c r="J198" s="37"/>
      <c r="K198" s="17"/>
    </row>
  </sheetData>
  <mergeCells count="127">
    <mergeCell ref="A2:K2"/>
    <mergeCell ref="A3:K3"/>
    <mergeCell ref="A4:K4"/>
    <mergeCell ref="K7:L7"/>
    <mergeCell ref="A8:A13"/>
    <mergeCell ref="B8:B10"/>
    <mergeCell ref="C8:C10"/>
    <mergeCell ref="E8:E10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A51:A56"/>
    <mergeCell ref="B51:B53"/>
    <mergeCell ref="C51:C53"/>
    <mergeCell ref="E51:E53"/>
    <mergeCell ref="A60:A70"/>
    <mergeCell ref="B60:B63"/>
    <mergeCell ref="C60:C63"/>
    <mergeCell ref="E60:E63"/>
    <mergeCell ref="B64:B66"/>
    <mergeCell ref="C64:C66"/>
    <mergeCell ref="E64:E66"/>
    <mergeCell ref="B68:B70"/>
    <mergeCell ref="C68:C70"/>
    <mergeCell ref="E68:E70"/>
    <mergeCell ref="A72:A82"/>
    <mergeCell ref="B72:B75"/>
    <mergeCell ref="C72:C75"/>
    <mergeCell ref="E72:E75"/>
    <mergeCell ref="B76:B78"/>
    <mergeCell ref="C76:C78"/>
    <mergeCell ref="E76:E78"/>
    <mergeCell ref="B80:B82"/>
    <mergeCell ref="C80:C82"/>
    <mergeCell ref="E80:E82"/>
    <mergeCell ref="K85:L85"/>
    <mergeCell ref="A86:A91"/>
    <mergeCell ref="B86:B88"/>
    <mergeCell ref="C86:C88"/>
    <mergeCell ref="E86:E88"/>
    <mergeCell ref="E103:E104"/>
    <mergeCell ref="B106:B107"/>
    <mergeCell ref="C106:C107"/>
    <mergeCell ref="E106:E107"/>
    <mergeCell ref="A109:A114"/>
    <mergeCell ref="B109:B111"/>
    <mergeCell ref="C109:C111"/>
    <mergeCell ref="E109:E111"/>
    <mergeCell ref="A93:A98"/>
    <mergeCell ref="B93:B95"/>
    <mergeCell ref="C93:C95"/>
    <mergeCell ref="E93:E95"/>
    <mergeCell ref="A100:A107"/>
    <mergeCell ref="B100:B102"/>
    <mergeCell ref="C100:C102"/>
    <mergeCell ref="E100:E102"/>
    <mergeCell ref="B103:B104"/>
    <mergeCell ref="C103:C104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A135:A145"/>
    <mergeCell ref="B135:B138"/>
    <mergeCell ref="C135:C138"/>
    <mergeCell ref="E135:E138"/>
    <mergeCell ref="B139:B141"/>
    <mergeCell ref="C139:C141"/>
    <mergeCell ref="E139:E141"/>
    <mergeCell ref="B143:B145"/>
    <mergeCell ref="C143:C145"/>
    <mergeCell ref="E143:E145"/>
    <mergeCell ref="A1:K1"/>
    <mergeCell ref="A147:A157"/>
    <mergeCell ref="B147:B150"/>
    <mergeCell ref="C147:C150"/>
    <mergeCell ref="E147:E150"/>
    <mergeCell ref="B151:B153"/>
    <mergeCell ref="C151:C153"/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A128:A133"/>
    <mergeCell ref="B128:B130"/>
    <mergeCell ref="C128:C130"/>
    <mergeCell ref="E128:E130"/>
  </mergeCells>
  <conditionalFormatting sqref="A8:L8 A26:D26 F26:L26 A50:L64 A49 A46:L48 A44:D45 F44:L45 C49:D49 A65:D66 F65:L66 A71:L76 A70:D70 A77:D78 F77:L78 A83:L103 A82:D82 A104:D104 F104:L104 A108:L120 A107:D107 F107:L107 A123:L125 A121:D122 F121:L122 A127:L139 A126:D126 A140:D141 F140:L141 A146:L151 A145:D145 A152:D153 F152:L153 A14:L25 B9:L13 F49:L49 A67:L69 F70:L70 A79:L81 F82:L82 F126:L126 A142:L144 F145:L145 A154:L154 A155:A157 D155:D157 F155:L157 A105:L106 A27:L28 A31:L43 A29:A30 D29:D30 F29:L30">
    <cfRule type="expression" dxfId="103" priority="41">
      <formula>$D8=$D$13</formula>
    </cfRule>
    <cfRule type="expression" dxfId="102" priority="42">
      <formula>$D8=$D$11</formula>
    </cfRule>
    <cfRule type="expression" dxfId="101" priority="43">
      <formula>$D8=$D$8</formula>
    </cfRule>
  </conditionalFormatting>
  <conditionalFormatting sqref="A4:K4">
    <cfRule type="expression" dxfId="100" priority="40">
      <formula>$D8=4525</formula>
    </cfRule>
  </conditionalFormatting>
  <conditionalFormatting sqref="A86:L103 A104:D104 F104:L104 A108:L120 A107:D107 F107:L107 A123:L125 A121:D122 F121:L122 A127:L139 A126:D126 A140:D141 F140:L141 A146:L151 A145:D145 A152:D153 F152:L153 F126:L126 A142:L144 F145:L145 A154:L154 A155:A157 D155:D157 F155:L157 A105:L106">
    <cfRule type="expression" dxfId="99" priority="37">
      <formula>$D86=5636</formula>
    </cfRule>
    <cfRule type="expression" dxfId="98" priority="38">
      <formula>$D86=4671</formula>
    </cfRule>
    <cfRule type="expression" dxfId="97" priority="39">
      <formula>$D86=4525</formula>
    </cfRule>
  </conditionalFormatting>
  <conditionalFormatting sqref="A8:L28 A31:L82 A29:A30 D29:D30 F29:L30">
    <cfRule type="expression" dxfId="96" priority="34">
      <formula>$D8=4744</formula>
    </cfRule>
    <cfRule type="expression" dxfId="95" priority="35">
      <formula>$D8=4662</formula>
    </cfRule>
    <cfRule type="expression" dxfId="94" priority="36">
      <formula>$D8=5276</formula>
    </cfRule>
  </conditionalFormatting>
  <conditionalFormatting sqref="A155:A157 D155:D157 F155:L157 A86:L154">
    <cfRule type="expression" dxfId="93" priority="31">
      <formula>$D86=$D$91</formula>
    </cfRule>
    <cfRule type="expression" dxfId="92" priority="32">
      <formula>$D86=$D$89</formula>
    </cfRule>
    <cfRule type="expression" dxfId="91" priority="33">
      <formula>$D86=$D$86</formula>
    </cfRule>
  </conditionalFormatting>
  <conditionalFormatting sqref="B28:C28 E28 B155:C155 E155">
    <cfRule type="expression" dxfId="90" priority="44">
      <formula>$D29=4742</formula>
    </cfRule>
    <cfRule type="expression" dxfId="89" priority="45">
      <formula>$D29=4666</formula>
    </cfRule>
    <cfRule type="expression" dxfId="88" priority="46">
      <formula>$D29=4518</formula>
    </cfRule>
  </conditionalFormatting>
  <conditionalFormatting sqref="B28:C28 E28">
    <cfRule type="expression" dxfId="87" priority="47">
      <formula>$D29=4744</formula>
    </cfRule>
    <cfRule type="expression" dxfId="86" priority="48">
      <formula>$D29=4662</formula>
    </cfRule>
    <cfRule type="expression" dxfId="85" priority="49">
      <formula>$D29=5276</formula>
    </cfRule>
  </conditionalFormatting>
  <conditionalFormatting sqref="B155:C155 E155">
    <cfRule type="expression" dxfId="84" priority="50">
      <formula>$D156=5636</formula>
    </cfRule>
    <cfRule type="expression" dxfId="83" priority="51">
      <formula>$D156=4671</formula>
    </cfRule>
    <cfRule type="expression" dxfId="82" priority="52">
      <formula>$D156=4525</formula>
    </cfRule>
  </conditionalFormatting>
  <conditionalFormatting sqref="B155:C155 E155">
    <cfRule type="expression" dxfId="81" priority="53">
      <formula>$D156=4743</formula>
    </cfRule>
    <cfRule type="expression" dxfId="80" priority="54">
      <formula>$D156=4659</formula>
    </cfRule>
    <cfRule type="expression" dxfId="79" priority="55">
      <formula>$D156=4665</formula>
    </cfRule>
  </conditionalFormatting>
  <conditionalFormatting sqref="A8:L28 A31:L82 A29:A30 D29:D30 F29:L30">
    <cfRule type="expression" dxfId="78" priority="22">
      <formula>$D8=4728</formula>
    </cfRule>
    <cfRule type="expression" dxfId="77" priority="23">
      <formula>$D8=4722</formula>
    </cfRule>
    <cfRule type="expression" dxfId="76" priority="24">
      <formula>$D8=4725</formula>
    </cfRule>
    <cfRule type="expression" dxfId="75" priority="28">
      <formula>$D8=4703</formula>
    </cfRule>
    <cfRule type="expression" dxfId="74" priority="29">
      <formula>$D8=4701</formula>
    </cfRule>
    <cfRule type="expression" dxfId="73" priority="30">
      <formula>$D8=4704</formula>
    </cfRule>
  </conditionalFormatting>
  <conditionalFormatting sqref="A86:L157">
    <cfRule type="expression" dxfId="72" priority="19">
      <formula>$D86=4723</formula>
    </cfRule>
    <cfRule type="expression" dxfId="71" priority="20">
      <formula>$D86=4713</formula>
    </cfRule>
    <cfRule type="expression" dxfId="70" priority="21">
      <formula>$D86=4724</formula>
    </cfRule>
    <cfRule type="expression" dxfId="69" priority="25">
      <formula>$D86=4732</formula>
    </cfRule>
    <cfRule type="expression" dxfId="68" priority="26">
      <formula>$D86=4702</formula>
    </cfRule>
    <cfRule type="expression" dxfId="67" priority="27">
      <formula>$D86=5277</formula>
    </cfRule>
  </conditionalFormatting>
  <conditionalFormatting sqref="B155:C157">
    <cfRule type="expression" dxfId="66" priority="16">
      <formula>$D155=$D$13</formula>
    </cfRule>
    <cfRule type="expression" dxfId="65" priority="17">
      <formula>$D155=$D$11</formula>
    </cfRule>
    <cfRule type="expression" dxfId="64" priority="18">
      <formula>$D155=$D$8</formula>
    </cfRule>
  </conditionalFormatting>
  <conditionalFormatting sqref="B155:C157">
    <cfRule type="expression" dxfId="63" priority="13">
      <formula>$D155=5636</formula>
    </cfRule>
    <cfRule type="expression" dxfId="62" priority="14">
      <formula>$D155=4671</formula>
    </cfRule>
    <cfRule type="expression" dxfId="61" priority="15">
      <formula>$D155=4525</formula>
    </cfRule>
  </conditionalFormatting>
  <conditionalFormatting sqref="B155:C157">
    <cfRule type="expression" dxfId="60" priority="10">
      <formula>$D155=$D$91</formula>
    </cfRule>
    <cfRule type="expression" dxfId="59" priority="11">
      <formula>$D155=$D$89</formula>
    </cfRule>
    <cfRule type="expression" dxfId="58" priority="12">
      <formula>$D155=$D$86</formula>
    </cfRule>
  </conditionalFormatting>
  <conditionalFormatting sqref="E155:E156">
    <cfRule type="expression" dxfId="57" priority="7">
      <formula>$D155=$D$13</formula>
    </cfRule>
    <cfRule type="expression" dxfId="56" priority="8">
      <formula>$D155=$D$11</formula>
    </cfRule>
    <cfRule type="expression" dxfId="55" priority="9">
      <formula>$D155=$D$8</formula>
    </cfRule>
  </conditionalFormatting>
  <conditionalFormatting sqref="E155:E156">
    <cfRule type="expression" dxfId="54" priority="4">
      <formula>$D155=5636</formula>
    </cfRule>
    <cfRule type="expression" dxfId="53" priority="5">
      <formula>$D155=4671</formula>
    </cfRule>
    <cfRule type="expression" dxfId="52" priority="6">
      <formula>$D155=4525</formula>
    </cfRule>
  </conditionalFormatting>
  <conditionalFormatting sqref="E155:E157">
    <cfRule type="expression" dxfId="51" priority="1">
      <formula>$D155=$D$91</formula>
    </cfRule>
    <cfRule type="expression" dxfId="50" priority="2">
      <formula>$D155=$D$89</formula>
    </cfRule>
    <cfRule type="expression" dxfId="49" priority="3">
      <formula>$D155=$D$86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L198"/>
  <sheetViews>
    <sheetView tabSelected="1" zoomScaleNormal="100" workbookViewId="0">
      <pane xSplit="3" ySplit="7" topLeftCell="D148" activePane="bottomRight" state="frozen"/>
      <selection activeCell="D5" sqref="D1:D1048576"/>
      <selection pane="topRight" activeCell="D5" sqref="D1:D1048576"/>
      <selection pane="bottomLeft" activeCell="D5" sqref="D1:D1048576"/>
      <selection pane="bottomRight" activeCell="D5" sqref="D1:D1048576"/>
    </sheetView>
  </sheetViews>
  <sheetFormatPr baseColWidth="10" defaultColWidth="11.42578125" defaultRowHeight="15" x14ac:dyDescent="0.25"/>
  <cols>
    <col min="1" max="1" width="3.5703125" style="3" customWidth="1"/>
    <col min="2" max="2" width="15.7109375" style="2" customWidth="1"/>
    <col min="3" max="3" width="43.5703125" style="171" customWidth="1"/>
    <col min="4" max="4" width="9.28515625" style="228" bestFit="1" customWidth="1"/>
    <col min="5" max="5" width="28.7109375" style="180" customWidth="1"/>
    <col min="6" max="6" width="19" style="181" customWidth="1"/>
    <col min="7" max="7" width="12.7109375" style="3" customWidth="1"/>
    <col min="8" max="8" width="29" style="3" bestFit="1" customWidth="1"/>
    <col min="9" max="9" width="22.28515625" style="2" customWidth="1"/>
    <col min="10" max="10" width="24.42578125" style="1" customWidth="1"/>
    <col min="11" max="11" width="22.28515625" style="4" customWidth="1"/>
    <col min="12" max="12" width="16.28515625" style="2" customWidth="1"/>
    <col min="13" max="16384" width="11.42578125" style="2"/>
  </cols>
  <sheetData>
    <row r="1" spans="1:12" ht="18.75" x14ac:dyDescent="0.3">
      <c r="A1" s="212" t="s">
        <v>67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8.75" x14ac:dyDescent="0.3">
      <c r="A2" s="212" t="s">
        <v>49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ht="18.75" x14ac:dyDescent="0.3">
      <c r="A3" s="220" t="s">
        <v>41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15.75" x14ac:dyDescent="0.25">
      <c r="A4" s="209" t="s">
        <v>50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 x14ac:dyDescent="0.25">
      <c r="A5" s="38"/>
      <c r="B5" s="7"/>
      <c r="C5" s="39"/>
      <c r="D5" s="39"/>
      <c r="E5" s="40"/>
      <c r="F5" s="41"/>
      <c r="G5" s="8"/>
      <c r="H5" s="7"/>
      <c r="I5" s="7"/>
      <c r="J5" s="7"/>
      <c r="K5" s="7"/>
    </row>
    <row r="6" spans="1:12" ht="15.75" thickBot="1" x14ac:dyDescent="0.3">
      <c r="A6" s="11"/>
      <c r="B6" s="9"/>
      <c r="C6" s="42"/>
      <c r="D6" s="33"/>
      <c r="E6" s="43"/>
      <c r="F6" s="44"/>
      <c r="G6" s="10"/>
      <c r="H6" s="11"/>
      <c r="I6" s="11"/>
      <c r="J6" s="37"/>
      <c r="K6" s="17"/>
    </row>
    <row r="7" spans="1:12" ht="48.75" thickBot="1" x14ac:dyDescent="0.3">
      <c r="A7" s="45" t="s">
        <v>51</v>
      </c>
      <c r="B7" s="46" t="s">
        <v>52</v>
      </c>
      <c r="C7" s="47" t="s">
        <v>40</v>
      </c>
      <c r="D7" s="47" t="s">
        <v>53</v>
      </c>
      <c r="E7" s="48" t="s">
        <v>39</v>
      </c>
      <c r="F7" s="49" t="s">
        <v>54</v>
      </c>
      <c r="G7" s="50" t="s">
        <v>55</v>
      </c>
      <c r="H7" s="47" t="s">
        <v>37</v>
      </c>
      <c r="I7" s="47" t="s">
        <v>36</v>
      </c>
      <c r="J7" s="51" t="s">
        <v>35</v>
      </c>
      <c r="K7" s="210" t="s">
        <v>34</v>
      </c>
      <c r="L7" s="211"/>
    </row>
    <row r="8" spans="1:12" ht="24.75" customHeight="1" x14ac:dyDescent="0.25">
      <c r="A8" s="203" t="s">
        <v>33</v>
      </c>
      <c r="B8" s="192" t="str">
        <f>+[1]RESUMEN!B27</f>
        <v>IGUASNIA VALLEJO EFRAIN RODRIGO</v>
      </c>
      <c r="C8" s="192" t="str">
        <f>+'[1]MALLA LINEAL'!D36</f>
        <v>ADMINISTRACIÓN FINANCIERA</v>
      </c>
      <c r="D8" s="231">
        <v>4522</v>
      </c>
      <c r="E8" s="195">
        <v>44982</v>
      </c>
      <c r="F8" s="52"/>
      <c r="G8" s="53"/>
      <c r="H8" s="54">
        <f>+(L8-K8)</f>
        <v>4.166666666666663E-2</v>
      </c>
      <c r="I8" s="14" t="s">
        <v>20</v>
      </c>
      <c r="J8" s="55"/>
      <c r="K8" s="56">
        <v>0.625</v>
      </c>
      <c r="L8" s="56">
        <v>0.66666666666666663</v>
      </c>
    </row>
    <row r="9" spans="1:12" ht="19.5" customHeight="1" x14ac:dyDescent="0.25">
      <c r="A9" s="204"/>
      <c r="B9" s="193"/>
      <c r="C9" s="193"/>
      <c r="D9" s="231"/>
      <c r="E9" s="196"/>
      <c r="F9" s="57"/>
      <c r="G9" s="58"/>
      <c r="H9" s="59"/>
      <c r="I9" s="59"/>
      <c r="J9" s="60">
        <f>+(L9-K9)</f>
        <v>1.0416666666666741E-2</v>
      </c>
      <c r="K9" s="61">
        <v>0.66666666666666663</v>
      </c>
      <c r="L9" s="61">
        <v>0.67708333333333337</v>
      </c>
    </row>
    <row r="10" spans="1:12" ht="25.5" customHeight="1" x14ac:dyDescent="0.25">
      <c r="A10" s="204"/>
      <c r="B10" s="194"/>
      <c r="C10" s="194"/>
      <c r="D10" s="231">
        <v>4522</v>
      </c>
      <c r="E10" s="197"/>
      <c r="F10" s="52">
        <f>+G10</f>
        <v>0.12499999999999989</v>
      </c>
      <c r="G10" s="53">
        <f>H8+H10</f>
        <v>0.12499999999999989</v>
      </c>
      <c r="H10" s="54">
        <f>+(L10-K10)</f>
        <v>8.3333333333333259E-2</v>
      </c>
      <c r="I10" s="14" t="s">
        <v>20</v>
      </c>
      <c r="J10" s="55"/>
      <c r="K10" s="61">
        <v>0.67708333333333337</v>
      </c>
      <c r="L10" s="61">
        <v>0.76041666666666663</v>
      </c>
    </row>
    <row r="11" spans="1:12" ht="22.5" customHeight="1" x14ac:dyDescent="0.25">
      <c r="A11" s="204"/>
      <c r="B11" s="6" t="str">
        <f>+[1]RESUMEN!B28</f>
        <v>VALVERDE PATRICIO</v>
      </c>
      <c r="C11" s="182" t="str">
        <f>+'[1]MALLA LINEAL'!D39</f>
        <v>ÉTICA PERSONAL Y SOCIOAMBIENTAL</v>
      </c>
      <c r="D11" s="231">
        <v>4566</v>
      </c>
      <c r="E11" s="183">
        <f>E8+1</f>
        <v>44983</v>
      </c>
      <c r="F11" s="52">
        <f>+G11</f>
        <v>0.125</v>
      </c>
      <c r="G11" s="53">
        <f>H11</f>
        <v>0.125</v>
      </c>
      <c r="H11" s="53">
        <f>+(L11-K11)</f>
        <v>0.125</v>
      </c>
      <c r="I11" s="14" t="s">
        <v>20</v>
      </c>
      <c r="J11" s="55"/>
      <c r="K11" s="61">
        <v>0.33333333333333331</v>
      </c>
      <c r="L11" s="61">
        <v>0.45833333333333331</v>
      </c>
    </row>
    <row r="12" spans="1:12" x14ac:dyDescent="0.25">
      <c r="A12" s="204"/>
      <c r="B12" s="5"/>
      <c r="C12" s="182"/>
      <c r="D12" s="55"/>
      <c r="E12" s="183"/>
      <c r="F12" s="57"/>
      <c r="G12" s="58"/>
      <c r="H12" s="59"/>
      <c r="I12" s="59"/>
      <c r="J12" s="60">
        <f>+(L12-K12)</f>
        <v>1.0416666666666685E-2</v>
      </c>
      <c r="K12" s="61">
        <v>0.45833333333333331</v>
      </c>
      <c r="L12" s="61">
        <v>0.46875</v>
      </c>
    </row>
    <row r="13" spans="1:12" ht="22.5" customHeight="1" x14ac:dyDescent="0.25">
      <c r="A13" s="205"/>
      <c r="B13" s="6" t="str">
        <f>+[1]RESUMEN!B29</f>
        <v>LLAMUCA PEREZ SILVIA LORENA</v>
      </c>
      <c r="C13" s="182" t="str">
        <f>+'[1]MALLA LINEAL'!D35</f>
        <v>LEGISLACIÓN TRIBUTARIA APLICADA</v>
      </c>
      <c r="D13" s="231">
        <v>4539</v>
      </c>
      <c r="E13" s="183">
        <f>+E11</f>
        <v>44983</v>
      </c>
      <c r="F13" s="52">
        <f>+G13</f>
        <v>0.125</v>
      </c>
      <c r="G13" s="53">
        <f>H13</f>
        <v>0.125</v>
      </c>
      <c r="H13" s="54">
        <f>+L13-K13</f>
        <v>0.125</v>
      </c>
      <c r="I13" s="14" t="s">
        <v>20</v>
      </c>
      <c r="J13" s="55"/>
      <c r="K13" s="61">
        <v>0.46875</v>
      </c>
      <c r="L13" s="61">
        <v>0.59375</v>
      </c>
    </row>
    <row r="14" spans="1:12" x14ac:dyDescent="0.25">
      <c r="A14" s="62"/>
      <c r="B14" s="16"/>
      <c r="C14" s="16"/>
      <c r="D14" s="65"/>
      <c r="E14" s="63"/>
      <c r="F14" s="64"/>
      <c r="G14" s="16"/>
      <c r="H14" s="16"/>
      <c r="I14" s="16"/>
      <c r="J14" s="65"/>
      <c r="K14" s="66"/>
      <c r="L14" s="67"/>
    </row>
    <row r="15" spans="1:12" x14ac:dyDescent="0.25">
      <c r="A15" s="218" t="s">
        <v>32</v>
      </c>
      <c r="B15" s="213" t="str">
        <f>B8</f>
        <v>IGUASNIA VALLEJO EFRAIN RODRIGO</v>
      </c>
      <c r="C15" s="213" t="str">
        <f>C8</f>
        <v>ADMINISTRACIÓN FINANCIERA</v>
      </c>
      <c r="D15" s="231">
        <v>4522</v>
      </c>
      <c r="E15" s="214">
        <f>E8+7</f>
        <v>44989</v>
      </c>
      <c r="F15" s="52"/>
      <c r="G15" s="54"/>
      <c r="H15" s="54">
        <f>+(L15-K15)</f>
        <v>4.166666666666663E-2</v>
      </c>
      <c r="I15" s="14" t="s">
        <v>20</v>
      </c>
      <c r="J15" s="55"/>
      <c r="K15" s="61">
        <v>0.625</v>
      </c>
      <c r="L15" s="61">
        <v>0.66666666666666663</v>
      </c>
    </row>
    <row r="16" spans="1:12" x14ac:dyDescent="0.25">
      <c r="A16" s="218"/>
      <c r="B16" s="213"/>
      <c r="C16" s="213"/>
      <c r="D16" s="231">
        <v>4522</v>
      </c>
      <c r="E16" s="214"/>
      <c r="F16" s="57"/>
      <c r="G16" s="58"/>
      <c r="H16" s="59"/>
      <c r="I16" s="59"/>
      <c r="J16" s="60">
        <f>+(L16-K16)</f>
        <v>1.0416666666666741E-2</v>
      </c>
      <c r="K16" s="61">
        <v>0.66666666666666663</v>
      </c>
      <c r="L16" s="61">
        <v>0.67708333333333337</v>
      </c>
    </row>
    <row r="17" spans="1:12" x14ac:dyDescent="0.25">
      <c r="A17" s="218"/>
      <c r="B17" s="213"/>
      <c r="C17" s="213"/>
      <c r="D17" s="231">
        <v>4522</v>
      </c>
      <c r="E17" s="214"/>
      <c r="F17" s="52">
        <f>+G17+F10</f>
        <v>0.24999999999999978</v>
      </c>
      <c r="G17" s="54">
        <f>H15+H17</f>
        <v>0.12499999999999989</v>
      </c>
      <c r="H17" s="54">
        <f>+(L17-K17)</f>
        <v>8.3333333333333259E-2</v>
      </c>
      <c r="I17" s="14" t="s">
        <v>20</v>
      </c>
      <c r="J17" s="55"/>
      <c r="K17" s="61">
        <v>0.67708333333333337</v>
      </c>
      <c r="L17" s="61">
        <v>0.76041666666666663</v>
      </c>
    </row>
    <row r="18" spans="1:12" ht="20.100000000000001" customHeight="1" x14ac:dyDescent="0.25">
      <c r="A18" s="218"/>
      <c r="B18" s="6" t="str">
        <f>B11</f>
        <v>VALVERDE PATRICIO</v>
      </c>
      <c r="C18" s="6" t="str">
        <f>C11</f>
        <v>ÉTICA PERSONAL Y SOCIOAMBIENTAL</v>
      </c>
      <c r="D18" s="231">
        <v>4566</v>
      </c>
      <c r="E18" s="183">
        <f>E15+1</f>
        <v>44990</v>
      </c>
      <c r="F18" s="52">
        <f>+G18+F11</f>
        <v>0.25</v>
      </c>
      <c r="G18" s="53">
        <f>H18</f>
        <v>0.125</v>
      </c>
      <c r="H18" s="53">
        <f>+(L18-K18)</f>
        <v>0.125</v>
      </c>
      <c r="I18" s="14" t="s">
        <v>20</v>
      </c>
      <c r="J18" s="55"/>
      <c r="K18" s="61">
        <v>0.33333333333333331</v>
      </c>
      <c r="L18" s="61">
        <v>0.45833333333333331</v>
      </c>
    </row>
    <row r="19" spans="1:12" x14ac:dyDescent="0.25">
      <c r="A19" s="218"/>
      <c r="B19" s="6"/>
      <c r="C19" s="6"/>
      <c r="D19" s="36"/>
      <c r="E19" s="183"/>
      <c r="F19" s="57"/>
      <c r="G19" s="58"/>
      <c r="H19" s="59"/>
      <c r="I19" s="59"/>
      <c r="J19" s="60">
        <f>+(L19-K19)</f>
        <v>1.0416666666666685E-2</v>
      </c>
      <c r="K19" s="61">
        <v>0.45833333333333331</v>
      </c>
      <c r="L19" s="61">
        <v>0.46875</v>
      </c>
    </row>
    <row r="20" spans="1:12" ht="24" x14ac:dyDescent="0.25">
      <c r="A20" s="218"/>
      <c r="B20" s="182" t="str">
        <f>B13</f>
        <v>LLAMUCA PEREZ SILVIA LORENA</v>
      </c>
      <c r="C20" s="182" t="str">
        <f>C13</f>
        <v>LEGISLACIÓN TRIBUTARIA APLICADA</v>
      </c>
      <c r="D20" s="231">
        <v>4539</v>
      </c>
      <c r="E20" s="183">
        <f>+E18</f>
        <v>44990</v>
      </c>
      <c r="F20" s="52">
        <f>+G20+F13</f>
        <v>0.25</v>
      </c>
      <c r="G20" s="53">
        <f>H20</f>
        <v>0.125</v>
      </c>
      <c r="H20" s="54">
        <f>+(L20-K20)</f>
        <v>0.125</v>
      </c>
      <c r="I20" s="14" t="s">
        <v>20</v>
      </c>
      <c r="J20" s="55"/>
      <c r="K20" s="61">
        <v>0.46875</v>
      </c>
      <c r="L20" s="61">
        <v>0.59375</v>
      </c>
    </row>
    <row r="21" spans="1:12" x14ac:dyDescent="0.25">
      <c r="A21" s="62"/>
      <c r="B21" s="16"/>
      <c r="C21" s="16"/>
      <c r="D21" s="65"/>
      <c r="E21" s="63"/>
      <c r="F21" s="64"/>
      <c r="G21" s="16"/>
      <c r="H21" s="16"/>
      <c r="I21" s="16"/>
      <c r="J21" s="65"/>
      <c r="K21" s="66"/>
      <c r="L21" s="67"/>
    </row>
    <row r="22" spans="1:12" x14ac:dyDescent="0.25">
      <c r="A22" s="218" t="s">
        <v>31</v>
      </c>
      <c r="B22" s="213" t="str">
        <f>B15</f>
        <v>IGUASNIA VALLEJO EFRAIN RODRIGO</v>
      </c>
      <c r="C22" s="213" t="str">
        <f>C15</f>
        <v>ADMINISTRACIÓN FINANCIERA</v>
      </c>
      <c r="D22" s="231">
        <v>4522</v>
      </c>
      <c r="E22" s="214">
        <f>E15+7</f>
        <v>44996</v>
      </c>
      <c r="F22" s="52"/>
      <c r="G22" s="54"/>
      <c r="H22" s="54">
        <f>+(L22-K22)</f>
        <v>4.166666666666663E-2</v>
      </c>
      <c r="I22" s="14" t="s">
        <v>24</v>
      </c>
      <c r="J22" s="68"/>
      <c r="K22" s="61">
        <v>0.625</v>
      </c>
      <c r="L22" s="61">
        <v>0.66666666666666663</v>
      </c>
    </row>
    <row r="23" spans="1:12" x14ac:dyDescent="0.25">
      <c r="A23" s="218"/>
      <c r="B23" s="213"/>
      <c r="C23" s="213"/>
      <c r="D23" s="231">
        <v>4522</v>
      </c>
      <c r="E23" s="214"/>
      <c r="F23" s="57"/>
      <c r="G23" s="58"/>
      <c r="H23" s="59"/>
      <c r="I23" s="69"/>
      <c r="J23" s="60">
        <f>+(L23-K23)</f>
        <v>1.0416666666666741E-2</v>
      </c>
      <c r="K23" s="61">
        <v>0.66666666666666663</v>
      </c>
      <c r="L23" s="61">
        <v>0.67708333333333337</v>
      </c>
    </row>
    <row r="24" spans="1:12" x14ac:dyDescent="0.25">
      <c r="A24" s="218"/>
      <c r="B24" s="213"/>
      <c r="C24" s="213"/>
      <c r="D24" s="231">
        <v>4522</v>
      </c>
      <c r="E24" s="214"/>
      <c r="F24" s="52">
        <f>+G24+F17</f>
        <v>0.37499999999999967</v>
      </c>
      <c r="G24" s="54">
        <f>H22+H24</f>
        <v>0.12499999999999989</v>
      </c>
      <c r="H24" s="54">
        <f>+(L24-K24)</f>
        <v>8.3333333333333259E-2</v>
      </c>
      <c r="I24" s="14" t="s">
        <v>20</v>
      </c>
      <c r="J24" s="68"/>
      <c r="K24" s="61">
        <v>0.67708333333333337</v>
      </c>
      <c r="L24" s="61">
        <v>0.76041666666666663</v>
      </c>
    </row>
    <row r="25" spans="1:12" x14ac:dyDescent="0.25">
      <c r="A25" s="218"/>
      <c r="B25" s="213" t="str">
        <f>B18</f>
        <v>VALVERDE PATRICIO</v>
      </c>
      <c r="C25" s="213" t="str">
        <f>C18</f>
        <v>ÉTICA PERSONAL Y SOCIOAMBIENTAL</v>
      </c>
      <c r="D25" s="231">
        <v>4566</v>
      </c>
      <c r="E25" s="195">
        <f>+E18+7</f>
        <v>44997</v>
      </c>
      <c r="F25" s="52"/>
      <c r="G25" s="53"/>
      <c r="H25" s="54">
        <f>+(L25-K25)</f>
        <v>4.1666666666666685E-2</v>
      </c>
      <c r="I25" s="14" t="s">
        <v>24</v>
      </c>
      <c r="J25" s="55"/>
      <c r="K25" s="61">
        <v>0.33333333333333331</v>
      </c>
      <c r="L25" s="61">
        <v>0.375</v>
      </c>
    </row>
    <row r="26" spans="1:12" x14ac:dyDescent="0.25">
      <c r="A26" s="218"/>
      <c r="B26" s="219"/>
      <c r="C26" s="213"/>
      <c r="D26" s="231">
        <v>4566</v>
      </c>
      <c r="E26" s="197"/>
      <c r="F26" s="52">
        <f>+G26+F18</f>
        <v>0.375</v>
      </c>
      <c r="G26" s="53">
        <f>H25+H26</f>
        <v>0.125</v>
      </c>
      <c r="H26" s="54">
        <f>+(L26-K26)</f>
        <v>8.3333333333333315E-2</v>
      </c>
      <c r="I26" s="14" t="s">
        <v>20</v>
      </c>
      <c r="J26" s="55"/>
      <c r="K26" s="61">
        <v>0.375</v>
      </c>
      <c r="L26" s="61">
        <v>0.45833333333333331</v>
      </c>
    </row>
    <row r="27" spans="1:12" x14ac:dyDescent="0.25">
      <c r="A27" s="218"/>
      <c r="B27" s="188"/>
      <c r="C27" s="182"/>
      <c r="D27" s="55"/>
      <c r="E27" s="183"/>
      <c r="F27" s="57"/>
      <c r="G27" s="58"/>
      <c r="H27" s="59"/>
      <c r="I27" s="69"/>
      <c r="J27" s="60">
        <f>+(L27-K27)</f>
        <v>1.0416666666666685E-2</v>
      </c>
      <c r="K27" s="61">
        <v>0.45833333333333331</v>
      </c>
      <c r="L27" s="61">
        <v>0.46875</v>
      </c>
    </row>
    <row r="28" spans="1:12" ht="15" customHeight="1" x14ac:dyDescent="0.25">
      <c r="A28" s="218"/>
      <c r="B28" s="192" t="str">
        <f>B20</f>
        <v>LLAMUCA PEREZ SILVIA LORENA</v>
      </c>
      <c r="C28" s="192" t="str">
        <f>C20</f>
        <v>LEGISLACIÓN TRIBUTARIA APLICADA</v>
      </c>
      <c r="D28" s="231">
        <v>4539</v>
      </c>
      <c r="E28" s="195">
        <f>+E25</f>
        <v>44997</v>
      </c>
      <c r="F28" s="57"/>
      <c r="G28" s="58"/>
      <c r="H28" s="54">
        <f>+(L28-K28)</f>
        <v>4.166666666666663E-2</v>
      </c>
      <c r="I28" s="14" t="s">
        <v>20</v>
      </c>
      <c r="J28" s="60"/>
      <c r="K28" s="61">
        <v>0.46875</v>
      </c>
      <c r="L28" s="61">
        <v>0.51041666666666663</v>
      </c>
    </row>
    <row r="29" spans="1:12" ht="15" customHeight="1" x14ac:dyDescent="0.25">
      <c r="A29" s="218"/>
      <c r="B29" s="193"/>
      <c r="C29" s="193"/>
      <c r="D29" s="231">
        <v>4539</v>
      </c>
      <c r="E29" s="196"/>
      <c r="F29" s="52"/>
      <c r="G29" s="53"/>
      <c r="H29" s="54">
        <f>+(L29-K29)</f>
        <v>4.1666666666666741E-2</v>
      </c>
      <c r="I29" s="14" t="s">
        <v>24</v>
      </c>
      <c r="J29" s="55"/>
      <c r="K29" s="61">
        <v>0.51041666666666663</v>
      </c>
      <c r="L29" s="61">
        <v>0.55208333333333337</v>
      </c>
    </row>
    <row r="30" spans="1:12" x14ac:dyDescent="0.25">
      <c r="A30" s="218"/>
      <c r="B30" s="194"/>
      <c r="C30" s="194"/>
      <c r="D30" s="231">
        <v>4539</v>
      </c>
      <c r="E30" s="197"/>
      <c r="F30" s="52">
        <f>+G30+F20</f>
        <v>0.375</v>
      </c>
      <c r="G30" s="53">
        <f>+H28+H29+H30</f>
        <v>0.125</v>
      </c>
      <c r="H30" s="54">
        <f>+(L30-K30)</f>
        <v>4.166666666666663E-2</v>
      </c>
      <c r="I30" s="14" t="s">
        <v>20</v>
      </c>
      <c r="J30" s="55"/>
      <c r="K30" s="61">
        <v>0.55208333333333337</v>
      </c>
      <c r="L30" s="61">
        <v>0.59375</v>
      </c>
    </row>
    <row r="31" spans="1:12" x14ac:dyDescent="0.25">
      <c r="A31" s="62"/>
      <c r="B31" s="16"/>
      <c r="C31" s="16"/>
      <c r="D31" s="65"/>
      <c r="E31" s="63"/>
      <c r="F31" s="64"/>
      <c r="G31" s="16"/>
      <c r="H31" s="16"/>
      <c r="I31" s="16"/>
      <c r="J31" s="65"/>
      <c r="K31" s="66"/>
      <c r="L31" s="67"/>
    </row>
    <row r="32" spans="1:12" x14ac:dyDescent="0.25">
      <c r="A32" s="218" t="s">
        <v>30</v>
      </c>
      <c r="B32" s="213" t="str">
        <f>B22</f>
        <v>IGUASNIA VALLEJO EFRAIN RODRIGO</v>
      </c>
      <c r="C32" s="213" t="str">
        <f>C22</f>
        <v>ADMINISTRACIÓN FINANCIERA</v>
      </c>
      <c r="D32" s="231">
        <v>4522</v>
      </c>
      <c r="E32" s="214">
        <f>E22+7</f>
        <v>45003</v>
      </c>
      <c r="F32" s="52"/>
      <c r="G32" s="14"/>
      <c r="H32" s="54">
        <f>+(L32-K32)</f>
        <v>4.166666666666663E-2</v>
      </c>
      <c r="I32" s="14" t="s">
        <v>20</v>
      </c>
      <c r="J32" s="68"/>
      <c r="K32" s="61">
        <v>0.625</v>
      </c>
      <c r="L32" s="61">
        <v>0.66666666666666663</v>
      </c>
    </row>
    <row r="33" spans="1:12" x14ac:dyDescent="0.25">
      <c r="A33" s="218"/>
      <c r="B33" s="213"/>
      <c r="C33" s="213"/>
      <c r="D33" s="231">
        <v>4522</v>
      </c>
      <c r="E33" s="214"/>
      <c r="F33" s="57"/>
      <c r="G33" s="58"/>
      <c r="H33" s="59"/>
      <c r="I33" s="69"/>
      <c r="J33" s="60">
        <f>+(L33-K33)</f>
        <v>1.0416666666666741E-2</v>
      </c>
      <c r="K33" s="61">
        <v>0.66666666666666663</v>
      </c>
      <c r="L33" s="61">
        <v>0.67708333333333337</v>
      </c>
    </row>
    <row r="34" spans="1:12" x14ac:dyDescent="0.25">
      <c r="A34" s="218"/>
      <c r="B34" s="213"/>
      <c r="C34" s="213"/>
      <c r="D34" s="231">
        <v>4522</v>
      </c>
      <c r="E34" s="214"/>
      <c r="F34" s="52">
        <f>+G34+F24</f>
        <v>0.49999999999999956</v>
      </c>
      <c r="G34" s="54">
        <f>H32+H34</f>
        <v>0.12499999999999989</v>
      </c>
      <c r="H34" s="54">
        <f>+(L34-K34)</f>
        <v>8.3333333333333259E-2</v>
      </c>
      <c r="I34" s="14" t="s">
        <v>20</v>
      </c>
      <c r="J34" s="68"/>
      <c r="K34" s="61">
        <v>0.67708333333333337</v>
      </c>
      <c r="L34" s="61">
        <v>0.76041666666666663</v>
      </c>
    </row>
    <row r="35" spans="1:12" ht="24" x14ac:dyDescent="0.25">
      <c r="A35" s="218"/>
      <c r="B35" s="182" t="str">
        <f>B25</f>
        <v>VALVERDE PATRICIO</v>
      </c>
      <c r="C35" s="182" t="str">
        <f>C25</f>
        <v>ÉTICA PERSONAL Y SOCIOAMBIENTAL</v>
      </c>
      <c r="D35" s="231">
        <v>4566</v>
      </c>
      <c r="E35" s="183">
        <f>E25+7</f>
        <v>45004</v>
      </c>
      <c r="F35" s="52">
        <f>+G35+F26</f>
        <v>0.5</v>
      </c>
      <c r="G35" s="53">
        <f>H35</f>
        <v>0.125</v>
      </c>
      <c r="H35" s="54">
        <f>+(L35-K35)</f>
        <v>0.125</v>
      </c>
      <c r="I35" s="14" t="s">
        <v>20</v>
      </c>
      <c r="J35" s="55"/>
      <c r="K35" s="61">
        <v>0.33333333333333331</v>
      </c>
      <c r="L35" s="61">
        <v>0.45833333333333331</v>
      </c>
    </row>
    <row r="36" spans="1:12" x14ac:dyDescent="0.25">
      <c r="A36" s="218"/>
      <c r="B36" s="182"/>
      <c r="C36" s="182"/>
      <c r="D36" s="55"/>
      <c r="E36" s="183"/>
      <c r="F36" s="57"/>
      <c r="G36" s="58"/>
      <c r="H36" s="59"/>
      <c r="I36" s="69"/>
      <c r="J36" s="60">
        <f>+(L36-K36)</f>
        <v>1.0416666666666685E-2</v>
      </c>
      <c r="K36" s="61">
        <v>0.45833333333333331</v>
      </c>
      <c r="L36" s="61">
        <v>0.46875</v>
      </c>
    </row>
    <row r="37" spans="1:12" ht="24" x14ac:dyDescent="0.25">
      <c r="A37" s="218"/>
      <c r="B37" s="182" t="str">
        <f>B28</f>
        <v>LLAMUCA PEREZ SILVIA LORENA</v>
      </c>
      <c r="C37" s="182" t="str">
        <f>C28</f>
        <v>LEGISLACIÓN TRIBUTARIA APLICADA</v>
      </c>
      <c r="D37" s="231">
        <v>4539</v>
      </c>
      <c r="E37" s="183">
        <f>+E35</f>
        <v>45004</v>
      </c>
      <c r="F37" s="52">
        <f>+G37+F30</f>
        <v>0.5</v>
      </c>
      <c r="G37" s="53">
        <f>H37</f>
        <v>0.125</v>
      </c>
      <c r="H37" s="54">
        <f>+(L37-K37)</f>
        <v>0.125</v>
      </c>
      <c r="I37" s="14" t="s">
        <v>20</v>
      </c>
      <c r="J37" s="55"/>
      <c r="K37" s="61">
        <v>0.46875</v>
      </c>
      <c r="L37" s="61">
        <v>0.59375</v>
      </c>
    </row>
    <row r="38" spans="1:12" x14ac:dyDescent="0.25">
      <c r="A38" s="62"/>
      <c r="B38" s="16"/>
      <c r="C38" s="16"/>
      <c r="D38" s="65"/>
      <c r="E38" s="63"/>
      <c r="F38" s="64"/>
      <c r="G38" s="16"/>
      <c r="H38" s="16"/>
      <c r="I38" s="16"/>
      <c r="J38" s="65"/>
      <c r="K38" s="66"/>
      <c r="L38" s="67"/>
    </row>
    <row r="39" spans="1:12" x14ac:dyDescent="0.25">
      <c r="A39" s="213">
        <v>5</v>
      </c>
      <c r="B39" s="213" t="str">
        <f>B32</f>
        <v>IGUASNIA VALLEJO EFRAIN RODRIGO</v>
      </c>
      <c r="C39" s="213" t="str">
        <f>C32</f>
        <v>ADMINISTRACIÓN FINANCIERA</v>
      </c>
      <c r="D39" s="231">
        <v>4522</v>
      </c>
      <c r="E39" s="214">
        <f>E32+7</f>
        <v>45010</v>
      </c>
      <c r="F39" s="52"/>
      <c r="G39" s="14"/>
      <c r="H39" s="54">
        <f>+(L39-K39)</f>
        <v>4.166666666666663E-2</v>
      </c>
      <c r="I39" s="14" t="s">
        <v>20</v>
      </c>
      <c r="J39" s="68"/>
      <c r="K39" s="61">
        <v>0.625</v>
      </c>
      <c r="L39" s="61">
        <v>0.66666666666666663</v>
      </c>
    </row>
    <row r="40" spans="1:12" x14ac:dyDescent="0.25">
      <c r="A40" s="213"/>
      <c r="B40" s="213"/>
      <c r="C40" s="213"/>
      <c r="D40" s="231"/>
      <c r="E40" s="214"/>
      <c r="F40" s="57"/>
      <c r="G40" s="58"/>
      <c r="H40" s="59"/>
      <c r="I40" s="69"/>
      <c r="J40" s="60">
        <f>+(L40-K40)</f>
        <v>1.0416666666666741E-2</v>
      </c>
      <c r="K40" s="61">
        <v>0.66666666666666663</v>
      </c>
      <c r="L40" s="61">
        <v>0.67708333333333337</v>
      </c>
    </row>
    <row r="41" spans="1:12" x14ac:dyDescent="0.25">
      <c r="A41" s="213"/>
      <c r="B41" s="213"/>
      <c r="C41" s="213"/>
      <c r="D41" s="231">
        <v>4522</v>
      </c>
      <c r="E41" s="214"/>
      <c r="F41" s="52"/>
      <c r="G41" s="54"/>
      <c r="H41" s="54">
        <f>+(L41-K41)</f>
        <v>4.166666666666663E-2</v>
      </c>
      <c r="I41" s="14" t="s">
        <v>22</v>
      </c>
      <c r="J41" s="68"/>
      <c r="K41" s="61">
        <v>0.67708333333333337</v>
      </c>
      <c r="L41" s="61">
        <v>0.71875</v>
      </c>
    </row>
    <row r="42" spans="1:12" x14ac:dyDescent="0.25">
      <c r="A42" s="218"/>
      <c r="B42" s="213"/>
      <c r="C42" s="213"/>
      <c r="D42" s="231">
        <v>4522</v>
      </c>
      <c r="E42" s="214"/>
      <c r="F42" s="52">
        <f>+G42+F34</f>
        <v>0.62499999999999944</v>
      </c>
      <c r="G42" s="54">
        <f>H39+H42+H41</f>
        <v>0.12499999999999989</v>
      </c>
      <c r="H42" s="54">
        <f>+(L42-K42)</f>
        <v>4.166666666666663E-2</v>
      </c>
      <c r="I42" s="14" t="s">
        <v>20</v>
      </c>
      <c r="J42" s="68"/>
      <c r="K42" s="61">
        <v>0.71875</v>
      </c>
      <c r="L42" s="61">
        <v>0.76041666666666663</v>
      </c>
    </row>
    <row r="43" spans="1:12" x14ac:dyDescent="0.25">
      <c r="A43" s="218"/>
      <c r="B43" s="213" t="str">
        <f>B35</f>
        <v>VALVERDE PATRICIO</v>
      </c>
      <c r="C43" s="213" t="str">
        <f>C35</f>
        <v>ÉTICA PERSONAL Y SOCIOAMBIENTAL</v>
      </c>
      <c r="D43" s="231">
        <v>4566</v>
      </c>
      <c r="E43" s="195">
        <f>E35+7</f>
        <v>45011</v>
      </c>
      <c r="F43" s="52"/>
      <c r="G43" s="12"/>
      <c r="H43" s="54">
        <f>+(L43-K43)</f>
        <v>4.1666666666666685E-2</v>
      </c>
      <c r="I43" s="14" t="s">
        <v>20</v>
      </c>
      <c r="J43" s="55"/>
      <c r="K43" s="61">
        <v>0.33333333333333331</v>
      </c>
      <c r="L43" s="61">
        <v>0.375</v>
      </c>
    </row>
    <row r="44" spans="1:12" x14ac:dyDescent="0.25">
      <c r="A44" s="218"/>
      <c r="B44" s="213"/>
      <c r="C44" s="213"/>
      <c r="D44" s="231">
        <v>4566</v>
      </c>
      <c r="E44" s="196"/>
      <c r="F44" s="52"/>
      <c r="G44" s="53"/>
      <c r="H44" s="54">
        <f>+(L44-K44)</f>
        <v>4.1666666666666685E-2</v>
      </c>
      <c r="I44" s="14" t="s">
        <v>22</v>
      </c>
      <c r="J44" s="55"/>
      <c r="K44" s="61">
        <v>0.375</v>
      </c>
      <c r="L44" s="61">
        <v>0.41666666666666669</v>
      </c>
    </row>
    <row r="45" spans="1:12" x14ac:dyDescent="0.25">
      <c r="A45" s="218"/>
      <c r="B45" s="219"/>
      <c r="C45" s="213"/>
      <c r="D45" s="231">
        <v>4566</v>
      </c>
      <c r="E45" s="197"/>
      <c r="F45" s="52">
        <f>+G45+F35</f>
        <v>0.625</v>
      </c>
      <c r="G45" s="53">
        <f>H44+H45+H43</f>
        <v>0.125</v>
      </c>
      <c r="H45" s="54">
        <f>+(L45-K45)</f>
        <v>4.166666666666663E-2</v>
      </c>
      <c r="I45" s="14" t="s">
        <v>20</v>
      </c>
      <c r="J45" s="55"/>
      <c r="K45" s="61">
        <v>0.41666666666666669</v>
      </c>
      <c r="L45" s="61">
        <v>0.45833333333333331</v>
      </c>
    </row>
    <row r="46" spans="1:12" ht="15" customHeight="1" x14ac:dyDescent="0.25">
      <c r="A46" s="218"/>
      <c r="B46" s="15"/>
      <c r="C46" s="182"/>
      <c r="D46" s="55"/>
      <c r="E46" s="183"/>
      <c r="F46" s="57"/>
      <c r="G46" s="58"/>
      <c r="H46" s="59"/>
      <c r="I46" s="69"/>
      <c r="J46" s="60">
        <f>+(L46-K46)</f>
        <v>1.0416666666666685E-2</v>
      </c>
      <c r="K46" s="61">
        <v>0.45833333333333331</v>
      </c>
      <c r="L46" s="61">
        <v>0.46875</v>
      </c>
    </row>
    <row r="47" spans="1:12" ht="24" customHeight="1" x14ac:dyDescent="0.25">
      <c r="A47" s="218"/>
      <c r="B47" s="192" t="str">
        <f>+B37</f>
        <v>LLAMUCA PEREZ SILVIA LORENA</v>
      </c>
      <c r="C47" s="192" t="str">
        <f>C37</f>
        <v>LEGISLACIÓN TRIBUTARIA APLICADA</v>
      </c>
      <c r="D47" s="231">
        <v>4539</v>
      </c>
      <c r="E47" s="195">
        <f>+E43</f>
        <v>45011</v>
      </c>
      <c r="F47" s="52"/>
      <c r="G47" s="53"/>
      <c r="H47" s="54">
        <v>4.1666666666666664E-2</v>
      </c>
      <c r="I47" s="14" t="s">
        <v>20</v>
      </c>
      <c r="J47" s="55"/>
      <c r="K47" s="61">
        <v>0.46875</v>
      </c>
      <c r="L47" s="61">
        <v>0.51041666666666663</v>
      </c>
    </row>
    <row r="48" spans="1:12" ht="24" customHeight="1" x14ac:dyDescent="0.25">
      <c r="A48" s="218"/>
      <c r="B48" s="193"/>
      <c r="C48" s="193"/>
      <c r="D48" s="231">
        <v>4539</v>
      </c>
      <c r="E48" s="196"/>
      <c r="F48" s="52"/>
      <c r="G48" s="53"/>
      <c r="H48" s="54">
        <v>4.1666666666666664E-2</v>
      </c>
      <c r="I48" s="14" t="s">
        <v>22</v>
      </c>
      <c r="J48" s="55"/>
      <c r="K48" s="61">
        <v>0.51041666666666663</v>
      </c>
      <c r="L48" s="61">
        <v>0.55208333333333337</v>
      </c>
    </row>
    <row r="49" spans="1:12" ht="20.100000000000001" customHeight="1" x14ac:dyDescent="0.25">
      <c r="A49" s="218"/>
      <c r="B49" s="194"/>
      <c r="C49" s="194"/>
      <c r="D49" s="231">
        <v>4539</v>
      </c>
      <c r="E49" s="197"/>
      <c r="F49" s="52">
        <f>+G49+F37</f>
        <v>0.625</v>
      </c>
      <c r="G49" s="53">
        <f>+H47+H48+H49</f>
        <v>0.125</v>
      </c>
      <c r="H49" s="54">
        <v>4.1666666666666664E-2</v>
      </c>
      <c r="I49" s="14" t="s">
        <v>20</v>
      </c>
      <c r="J49" s="55"/>
      <c r="K49" s="61">
        <v>0.55208333333333337</v>
      </c>
      <c r="L49" s="61">
        <v>0.59375</v>
      </c>
    </row>
    <row r="50" spans="1:12" x14ac:dyDescent="0.25">
      <c r="A50" s="62"/>
      <c r="B50" s="16"/>
      <c r="C50" s="16"/>
      <c r="D50" s="65"/>
      <c r="E50" s="63"/>
      <c r="F50" s="64"/>
      <c r="G50" s="16"/>
      <c r="H50" s="16"/>
      <c r="I50" s="16"/>
      <c r="J50" s="65"/>
      <c r="K50" s="66"/>
      <c r="L50" s="67"/>
    </row>
    <row r="51" spans="1:12" x14ac:dyDescent="0.25">
      <c r="A51" s="218" t="s">
        <v>29</v>
      </c>
      <c r="B51" s="213" t="str">
        <f>B39</f>
        <v>IGUASNIA VALLEJO EFRAIN RODRIGO</v>
      </c>
      <c r="C51" s="213" t="str">
        <f>C39</f>
        <v>ADMINISTRACIÓN FINANCIERA</v>
      </c>
      <c r="D51" s="231">
        <v>4522</v>
      </c>
      <c r="E51" s="214">
        <f>E39+7</f>
        <v>45017</v>
      </c>
      <c r="F51" s="52"/>
      <c r="G51" s="14"/>
      <c r="H51" s="54">
        <f>+(L51-K51)</f>
        <v>4.166666666666663E-2</v>
      </c>
      <c r="I51" s="14" t="s">
        <v>20</v>
      </c>
      <c r="J51" s="68"/>
      <c r="K51" s="61">
        <v>0.625</v>
      </c>
      <c r="L51" s="61">
        <v>0.66666666666666663</v>
      </c>
    </row>
    <row r="52" spans="1:12" x14ac:dyDescent="0.25">
      <c r="A52" s="218"/>
      <c r="B52" s="213"/>
      <c r="C52" s="213"/>
      <c r="D52" s="231">
        <v>4522</v>
      </c>
      <c r="E52" s="214"/>
      <c r="F52" s="57"/>
      <c r="G52" s="58"/>
      <c r="H52" s="59"/>
      <c r="I52" s="69"/>
      <c r="J52" s="60">
        <f>+(L52-K52)</f>
        <v>1.0416666666666741E-2</v>
      </c>
      <c r="K52" s="61">
        <v>0.66666666666666663</v>
      </c>
      <c r="L52" s="61">
        <v>0.67708333333333337</v>
      </c>
    </row>
    <row r="53" spans="1:12" x14ac:dyDescent="0.25">
      <c r="A53" s="218"/>
      <c r="B53" s="213"/>
      <c r="C53" s="213"/>
      <c r="D53" s="231">
        <v>4522</v>
      </c>
      <c r="E53" s="214"/>
      <c r="F53" s="52">
        <f>+G53+F42</f>
        <v>0.74999999999999933</v>
      </c>
      <c r="G53" s="54">
        <f>H51+H53</f>
        <v>0.12499999999999989</v>
      </c>
      <c r="H53" s="54">
        <f>+(L53-K53)</f>
        <v>8.3333333333333259E-2</v>
      </c>
      <c r="I53" s="14" t="s">
        <v>20</v>
      </c>
      <c r="J53" s="68"/>
      <c r="K53" s="61">
        <v>0.67708333333333337</v>
      </c>
      <c r="L53" s="61">
        <v>0.76041666666666663</v>
      </c>
    </row>
    <row r="54" spans="1:12" ht="24" x14ac:dyDescent="0.25">
      <c r="A54" s="218"/>
      <c r="B54" s="182" t="str">
        <f>B43</f>
        <v>VALVERDE PATRICIO</v>
      </c>
      <c r="C54" s="182" t="str">
        <f>C43</f>
        <v>ÉTICA PERSONAL Y SOCIOAMBIENTAL</v>
      </c>
      <c r="D54" s="231">
        <v>4566</v>
      </c>
      <c r="E54" s="183">
        <f>E43+7</f>
        <v>45018</v>
      </c>
      <c r="F54" s="52">
        <f>+G54+F45</f>
        <v>0.75</v>
      </c>
      <c r="G54" s="53">
        <f>+H54</f>
        <v>0.125</v>
      </c>
      <c r="H54" s="54">
        <f>+(L54-K54)</f>
        <v>0.125</v>
      </c>
      <c r="I54" s="14" t="s">
        <v>20</v>
      </c>
      <c r="J54" s="55"/>
      <c r="K54" s="61">
        <v>0.33333333333333331</v>
      </c>
      <c r="L54" s="61">
        <v>0.45833333333333331</v>
      </c>
    </row>
    <row r="55" spans="1:12" x14ac:dyDescent="0.25">
      <c r="A55" s="218"/>
      <c r="B55" s="182"/>
      <c r="C55" s="182"/>
      <c r="D55" s="55"/>
      <c r="E55" s="183"/>
      <c r="F55" s="57"/>
      <c r="G55" s="58"/>
      <c r="H55" s="59"/>
      <c r="I55" s="69"/>
      <c r="J55" s="60">
        <f>+(L55-K55)</f>
        <v>1.0416666666666685E-2</v>
      </c>
      <c r="K55" s="61">
        <v>0.45833333333333331</v>
      </c>
      <c r="L55" s="61">
        <v>0.46875</v>
      </c>
    </row>
    <row r="56" spans="1:12" ht="30" customHeight="1" x14ac:dyDescent="0.25">
      <c r="A56" s="218"/>
      <c r="B56" s="182" t="str">
        <f>+B47</f>
        <v>LLAMUCA PEREZ SILVIA LORENA</v>
      </c>
      <c r="C56" s="182" t="str">
        <f>C47</f>
        <v>LEGISLACIÓN TRIBUTARIA APLICADA</v>
      </c>
      <c r="D56" s="231">
        <v>4539</v>
      </c>
      <c r="E56" s="183">
        <f>+E54</f>
        <v>45018</v>
      </c>
      <c r="F56" s="52">
        <f>+G56+F49</f>
        <v>0.75</v>
      </c>
      <c r="G56" s="53">
        <f>+H56</f>
        <v>0.125</v>
      </c>
      <c r="H56" s="54">
        <f>+(L56-K56)</f>
        <v>0.125</v>
      </c>
      <c r="I56" s="14" t="s">
        <v>20</v>
      </c>
      <c r="J56" s="55"/>
      <c r="K56" s="61">
        <v>0.46875</v>
      </c>
      <c r="L56" s="61">
        <v>0.59375</v>
      </c>
    </row>
    <row r="57" spans="1:12" ht="15.75" thickBot="1" x14ac:dyDescent="0.3">
      <c r="A57" s="62"/>
      <c r="B57" s="16"/>
      <c r="C57" s="16"/>
      <c r="D57" s="65"/>
      <c r="E57" s="63"/>
      <c r="F57" s="64"/>
      <c r="G57" s="16"/>
      <c r="H57" s="16"/>
      <c r="I57" s="16"/>
      <c r="J57" s="65"/>
      <c r="K57" s="66"/>
      <c r="L57" s="67"/>
    </row>
    <row r="58" spans="1:12" ht="19.5" customHeight="1" thickBot="1" x14ac:dyDescent="0.3">
      <c r="A58" s="70" t="s">
        <v>56</v>
      </c>
      <c r="B58" s="71"/>
      <c r="C58" s="72"/>
      <c r="D58" s="72"/>
      <c r="E58" s="72"/>
      <c r="F58" s="73"/>
      <c r="G58" s="71"/>
      <c r="H58" s="71"/>
      <c r="I58" s="71"/>
      <c r="J58" s="74"/>
      <c r="K58" s="75"/>
      <c r="L58" s="76"/>
    </row>
    <row r="59" spans="1:12" x14ac:dyDescent="0.25">
      <c r="A59" s="77"/>
      <c r="B59" s="16"/>
      <c r="C59" s="16"/>
      <c r="D59" s="65"/>
      <c r="E59" s="63"/>
      <c r="F59" s="64"/>
      <c r="G59" s="16"/>
      <c r="H59" s="16"/>
      <c r="I59" s="16"/>
      <c r="J59" s="65"/>
      <c r="K59" s="66"/>
      <c r="L59" s="66"/>
    </row>
    <row r="60" spans="1:12" x14ac:dyDescent="0.25">
      <c r="A60" s="213">
        <v>7</v>
      </c>
      <c r="B60" s="213" t="str">
        <f>B51</f>
        <v>IGUASNIA VALLEJO EFRAIN RODRIGO</v>
      </c>
      <c r="C60" s="192" t="str">
        <f>C51</f>
        <v>ADMINISTRACIÓN FINANCIERA</v>
      </c>
      <c r="D60" s="231">
        <v>4522</v>
      </c>
      <c r="E60" s="195">
        <v>45031</v>
      </c>
      <c r="F60" s="52"/>
      <c r="G60" s="54"/>
      <c r="H60" s="54">
        <f>+(L60-K60)</f>
        <v>4.166666666666663E-2</v>
      </c>
      <c r="I60" s="14" t="s">
        <v>20</v>
      </c>
      <c r="J60" s="68"/>
      <c r="K60" s="61">
        <v>0.625</v>
      </c>
      <c r="L60" s="61">
        <v>0.66666666666666663</v>
      </c>
    </row>
    <row r="61" spans="1:12" x14ac:dyDescent="0.25">
      <c r="A61" s="213"/>
      <c r="B61" s="213"/>
      <c r="C61" s="193"/>
      <c r="D61" s="231"/>
      <c r="E61" s="196"/>
      <c r="F61" s="57"/>
      <c r="G61" s="78"/>
      <c r="H61" s="78"/>
      <c r="I61" s="69"/>
      <c r="J61" s="60">
        <f>+(L61-K61)</f>
        <v>1.0416666666666741E-2</v>
      </c>
      <c r="K61" s="61">
        <v>0.66666666666666663</v>
      </c>
      <c r="L61" s="61">
        <v>0.67708333333333337</v>
      </c>
    </row>
    <row r="62" spans="1:12" x14ac:dyDescent="0.25">
      <c r="A62" s="213"/>
      <c r="B62" s="213"/>
      <c r="C62" s="193"/>
      <c r="D62" s="231">
        <v>4522</v>
      </c>
      <c r="E62" s="196"/>
      <c r="F62" s="52"/>
      <c r="G62" s="54"/>
      <c r="H62" s="54">
        <f>+(L62-K62)</f>
        <v>4.166666666666663E-2</v>
      </c>
      <c r="I62" s="14" t="s">
        <v>42</v>
      </c>
      <c r="J62" s="68"/>
      <c r="K62" s="61">
        <v>0.67708333333333337</v>
      </c>
      <c r="L62" s="61">
        <v>0.71875</v>
      </c>
    </row>
    <row r="63" spans="1:12" x14ac:dyDescent="0.25">
      <c r="A63" s="213"/>
      <c r="B63" s="213"/>
      <c r="C63" s="194"/>
      <c r="D63" s="231">
        <v>4522</v>
      </c>
      <c r="E63" s="197"/>
      <c r="F63" s="52">
        <f>+G63+F53</f>
        <v>0.87499999999999922</v>
      </c>
      <c r="G63" s="54">
        <f>+H63+H62+H60</f>
        <v>0.12499999999999989</v>
      </c>
      <c r="H63" s="54">
        <f>+(L63-K63)</f>
        <v>4.166666666666663E-2</v>
      </c>
      <c r="I63" s="14" t="s">
        <v>20</v>
      </c>
      <c r="J63" s="68"/>
      <c r="K63" s="61">
        <v>0.71875</v>
      </c>
      <c r="L63" s="61">
        <v>0.76041666666666663</v>
      </c>
    </row>
    <row r="64" spans="1:12" ht="27.95" customHeight="1" x14ac:dyDescent="0.25">
      <c r="A64" s="213"/>
      <c r="B64" s="213" t="str">
        <f>B54</f>
        <v>VALVERDE PATRICIO</v>
      </c>
      <c r="C64" s="213" t="str">
        <f>C54</f>
        <v>ÉTICA PERSONAL Y SOCIOAMBIENTAL</v>
      </c>
      <c r="D64" s="231">
        <v>4566</v>
      </c>
      <c r="E64" s="195">
        <f>+E60+1</f>
        <v>45032</v>
      </c>
      <c r="F64" s="52"/>
      <c r="G64" s="53"/>
      <c r="H64" s="54">
        <f>+(L64-K64)</f>
        <v>4.1666666666666685E-2</v>
      </c>
      <c r="I64" s="14" t="s">
        <v>20</v>
      </c>
      <c r="J64" s="55"/>
      <c r="K64" s="61">
        <v>0.33333333333333331</v>
      </c>
      <c r="L64" s="61">
        <v>0.375</v>
      </c>
    </row>
    <row r="65" spans="1:12" ht="27.95" customHeight="1" x14ac:dyDescent="0.25">
      <c r="A65" s="213"/>
      <c r="B65" s="213"/>
      <c r="C65" s="213"/>
      <c r="D65" s="231">
        <v>4566</v>
      </c>
      <c r="E65" s="196"/>
      <c r="F65" s="52"/>
      <c r="G65" s="53"/>
      <c r="H65" s="54">
        <f>+(L65-K65)</f>
        <v>4.1666666666666685E-2</v>
      </c>
      <c r="I65" s="14" t="s">
        <v>42</v>
      </c>
      <c r="J65" s="55"/>
      <c r="K65" s="61">
        <v>0.375</v>
      </c>
      <c r="L65" s="61">
        <v>0.41666666666666669</v>
      </c>
    </row>
    <row r="66" spans="1:12" x14ac:dyDescent="0.25">
      <c r="A66" s="213"/>
      <c r="B66" s="213"/>
      <c r="C66" s="213"/>
      <c r="D66" s="231">
        <v>4566</v>
      </c>
      <c r="E66" s="197"/>
      <c r="F66" s="52">
        <f>+G66+F54</f>
        <v>0.875</v>
      </c>
      <c r="G66" s="53">
        <f>+H64+H65+H66</f>
        <v>0.125</v>
      </c>
      <c r="H66" s="54">
        <f>+(L66-K66)</f>
        <v>4.166666666666663E-2</v>
      </c>
      <c r="I66" s="14" t="s">
        <v>20</v>
      </c>
      <c r="J66" s="55"/>
      <c r="K66" s="61">
        <v>0.41666666666666669</v>
      </c>
      <c r="L66" s="61">
        <v>0.45833333333333331</v>
      </c>
    </row>
    <row r="67" spans="1:12" x14ac:dyDescent="0.25">
      <c r="A67" s="213"/>
      <c r="B67" s="182"/>
      <c r="C67" s="182"/>
      <c r="D67" s="55"/>
      <c r="E67" s="79"/>
      <c r="F67" s="57"/>
      <c r="G67" s="58"/>
      <c r="H67" s="59"/>
      <c r="I67" s="69"/>
      <c r="J67" s="60">
        <f>+(L67-K67)</f>
        <v>1.0416666666666685E-2</v>
      </c>
      <c r="K67" s="61">
        <v>0.45833333333333331</v>
      </c>
      <c r="L67" s="61">
        <v>0.46875</v>
      </c>
    </row>
    <row r="68" spans="1:12" x14ac:dyDescent="0.25">
      <c r="A68" s="213"/>
      <c r="B68" s="213" t="str">
        <f>+B56</f>
        <v>LLAMUCA PEREZ SILVIA LORENA</v>
      </c>
      <c r="C68" s="213" t="str">
        <f>C56</f>
        <v>LEGISLACIÓN TRIBUTARIA APLICADA</v>
      </c>
      <c r="D68" s="231">
        <v>4539</v>
      </c>
      <c r="E68" s="195">
        <f>+E64</f>
        <v>45032</v>
      </c>
      <c r="F68" s="52"/>
      <c r="G68" s="12"/>
      <c r="H68" s="54">
        <f>+(L68-K68)</f>
        <v>4.166666666666663E-2</v>
      </c>
      <c r="I68" s="14" t="s">
        <v>20</v>
      </c>
      <c r="J68" s="55"/>
      <c r="K68" s="61">
        <v>0.46875</v>
      </c>
      <c r="L68" s="61">
        <v>0.51041666666666663</v>
      </c>
    </row>
    <row r="69" spans="1:12" x14ac:dyDescent="0.25">
      <c r="A69" s="213"/>
      <c r="B69" s="213"/>
      <c r="C69" s="213"/>
      <c r="D69" s="231">
        <v>4539</v>
      </c>
      <c r="E69" s="196"/>
      <c r="F69" s="52"/>
      <c r="G69" s="53"/>
      <c r="H69" s="54">
        <f>+(L69-K69)</f>
        <v>4.1666666666666741E-2</v>
      </c>
      <c r="I69" s="14" t="s">
        <v>42</v>
      </c>
      <c r="J69" s="55"/>
      <c r="K69" s="61">
        <v>0.51041666666666663</v>
      </c>
      <c r="L69" s="61">
        <v>0.55208333333333337</v>
      </c>
    </row>
    <row r="70" spans="1:12" ht="27.95" customHeight="1" x14ac:dyDescent="0.25">
      <c r="A70" s="213"/>
      <c r="B70" s="213"/>
      <c r="C70" s="213"/>
      <c r="D70" s="231">
        <v>4539</v>
      </c>
      <c r="E70" s="197"/>
      <c r="F70" s="52">
        <f>+G70+F56</f>
        <v>0.875</v>
      </c>
      <c r="G70" s="53">
        <f>+H68+H69+H70</f>
        <v>0.125</v>
      </c>
      <c r="H70" s="54">
        <f>+(L70-K70)</f>
        <v>4.166666666666663E-2</v>
      </c>
      <c r="I70" s="14" t="s">
        <v>20</v>
      </c>
      <c r="J70" s="55"/>
      <c r="K70" s="61">
        <v>0.55208333333333337</v>
      </c>
      <c r="L70" s="61">
        <v>0.59375</v>
      </c>
    </row>
    <row r="71" spans="1:12" x14ac:dyDescent="0.25">
      <c r="A71" s="62"/>
      <c r="B71" s="16"/>
      <c r="C71" s="16"/>
      <c r="D71" s="65"/>
      <c r="E71" s="63"/>
      <c r="F71" s="64"/>
      <c r="G71" s="16"/>
      <c r="H71" s="16"/>
      <c r="I71" s="16"/>
      <c r="J71" s="65"/>
      <c r="K71" s="66"/>
      <c r="L71" s="67"/>
    </row>
    <row r="72" spans="1:12" x14ac:dyDescent="0.25">
      <c r="A72" s="213">
        <v>8</v>
      </c>
      <c r="B72" s="213" t="str">
        <f>B60</f>
        <v>IGUASNIA VALLEJO EFRAIN RODRIGO</v>
      </c>
      <c r="C72" s="213" t="str">
        <f>+C15</f>
        <v>ADMINISTRACIÓN FINANCIERA</v>
      </c>
      <c r="D72" s="231">
        <v>4522</v>
      </c>
      <c r="E72" s="214">
        <f>+E60+7</f>
        <v>45038</v>
      </c>
      <c r="F72" s="52"/>
      <c r="G72" s="14"/>
      <c r="H72" s="54">
        <f>+(L72-K72)</f>
        <v>4.166666666666663E-2</v>
      </c>
      <c r="I72" s="14" t="s">
        <v>20</v>
      </c>
      <c r="J72" s="68"/>
      <c r="K72" s="61">
        <v>0.625</v>
      </c>
      <c r="L72" s="61">
        <v>0.66666666666666663</v>
      </c>
    </row>
    <row r="73" spans="1:12" ht="15.75" x14ac:dyDescent="0.25">
      <c r="A73" s="213"/>
      <c r="B73" s="213"/>
      <c r="C73" s="213"/>
      <c r="D73" s="231"/>
      <c r="E73" s="214"/>
      <c r="F73" s="80"/>
      <c r="G73" s="81"/>
      <c r="H73" s="82"/>
      <c r="I73" s="81"/>
      <c r="J73" s="60">
        <f>+(L73-K73)</f>
        <v>1.0416666666666741E-2</v>
      </c>
      <c r="K73" s="61">
        <v>0.66666666666666663</v>
      </c>
      <c r="L73" s="61">
        <v>0.67708333333333337</v>
      </c>
    </row>
    <row r="74" spans="1:12" x14ac:dyDescent="0.25">
      <c r="A74" s="213"/>
      <c r="B74" s="213"/>
      <c r="C74" s="213"/>
      <c r="D74" s="231">
        <v>4522</v>
      </c>
      <c r="E74" s="214"/>
      <c r="F74" s="52"/>
      <c r="G74" s="54"/>
      <c r="H74" s="54">
        <f>+(L74-K74)</f>
        <v>4.166666666666663E-2</v>
      </c>
      <c r="I74" s="14" t="s">
        <v>20</v>
      </c>
      <c r="J74" s="68"/>
      <c r="K74" s="61">
        <v>0.67708333333333337</v>
      </c>
      <c r="L74" s="61">
        <v>0.71875</v>
      </c>
    </row>
    <row r="75" spans="1:12" ht="27" customHeight="1" x14ac:dyDescent="0.25">
      <c r="A75" s="213"/>
      <c r="B75" s="213"/>
      <c r="C75" s="213"/>
      <c r="D75" s="231">
        <v>4522</v>
      </c>
      <c r="E75" s="214"/>
      <c r="F75" s="52">
        <f>+G75+F63</f>
        <v>0.99999999999999911</v>
      </c>
      <c r="G75" s="54">
        <f>+H75+H74+H72</f>
        <v>0.12499999999999989</v>
      </c>
      <c r="H75" s="54">
        <f>+(L75-K75)</f>
        <v>4.166666666666663E-2</v>
      </c>
      <c r="I75" s="14" t="s">
        <v>18</v>
      </c>
      <c r="J75" s="68"/>
      <c r="K75" s="61">
        <v>0.71875</v>
      </c>
      <c r="L75" s="61">
        <v>0.76041666666666663</v>
      </c>
    </row>
    <row r="76" spans="1:12" ht="15" customHeight="1" x14ac:dyDescent="0.25">
      <c r="A76" s="213"/>
      <c r="B76" s="192" t="str">
        <f>B54</f>
        <v>VALVERDE PATRICIO</v>
      </c>
      <c r="C76" s="192" t="str">
        <f>C64</f>
        <v>ÉTICA PERSONAL Y SOCIOAMBIENTAL</v>
      </c>
      <c r="D76" s="231">
        <v>4566</v>
      </c>
      <c r="E76" s="195">
        <f>+E72+1</f>
        <v>45039</v>
      </c>
      <c r="F76" s="52"/>
      <c r="G76" s="53"/>
      <c r="H76" s="54">
        <f>+(L76-K76)</f>
        <v>4.1666666666666685E-2</v>
      </c>
      <c r="I76" s="14" t="s">
        <v>20</v>
      </c>
      <c r="J76" s="55"/>
      <c r="K76" s="61">
        <v>0.33333333333333331</v>
      </c>
      <c r="L76" s="61">
        <v>0.375</v>
      </c>
    </row>
    <row r="77" spans="1:12" x14ac:dyDescent="0.25">
      <c r="A77" s="213"/>
      <c r="B77" s="193"/>
      <c r="C77" s="193"/>
      <c r="D77" s="231">
        <v>4566</v>
      </c>
      <c r="E77" s="196"/>
      <c r="F77" s="52"/>
      <c r="G77" s="53"/>
      <c r="H77" s="54">
        <f>+L77-K77</f>
        <v>4.1666666666666685E-2</v>
      </c>
      <c r="I77" s="14" t="s">
        <v>20</v>
      </c>
      <c r="J77" s="55"/>
      <c r="K77" s="61">
        <v>0.375</v>
      </c>
      <c r="L77" s="61">
        <v>0.41666666666666669</v>
      </c>
    </row>
    <row r="78" spans="1:12" x14ac:dyDescent="0.25">
      <c r="A78" s="213"/>
      <c r="B78" s="194"/>
      <c r="C78" s="194"/>
      <c r="D78" s="231">
        <v>4566</v>
      </c>
      <c r="E78" s="197"/>
      <c r="F78" s="52">
        <f>+G78+F66</f>
        <v>1</v>
      </c>
      <c r="G78" s="53">
        <f>+H76+H77+H78</f>
        <v>0.125</v>
      </c>
      <c r="H78" s="54">
        <f>+L78-K78</f>
        <v>4.166666666666663E-2</v>
      </c>
      <c r="I78" s="14" t="s">
        <v>18</v>
      </c>
      <c r="J78" s="55"/>
      <c r="K78" s="61">
        <v>0.41666666666666669</v>
      </c>
      <c r="L78" s="61">
        <v>0.45833333333333331</v>
      </c>
    </row>
    <row r="79" spans="1:12" x14ac:dyDescent="0.25">
      <c r="A79" s="213"/>
      <c r="B79" s="182"/>
      <c r="C79" s="182"/>
      <c r="D79" s="55"/>
      <c r="E79" s="79"/>
      <c r="F79" s="57"/>
      <c r="G79" s="58"/>
      <c r="H79" s="69"/>
      <c r="I79" s="83"/>
      <c r="J79" s="60">
        <f>+(L79-K79)</f>
        <v>1.0416666666666685E-2</v>
      </c>
      <c r="K79" s="61">
        <v>0.45833333333333331</v>
      </c>
      <c r="L79" s="61">
        <v>0.46875</v>
      </c>
    </row>
    <row r="80" spans="1:12" x14ac:dyDescent="0.25">
      <c r="A80" s="213"/>
      <c r="B80" s="192" t="str">
        <f>B68</f>
        <v>LLAMUCA PEREZ SILVIA LORENA</v>
      </c>
      <c r="C80" s="192" t="str">
        <f>C68</f>
        <v>LEGISLACIÓN TRIBUTARIA APLICADA</v>
      </c>
      <c r="D80" s="231">
        <v>4539</v>
      </c>
      <c r="E80" s="195">
        <f>+E76</f>
        <v>45039</v>
      </c>
      <c r="F80" s="52"/>
      <c r="G80" s="53"/>
      <c r="H80" s="54">
        <f>+(L80-K80)</f>
        <v>4.166666666666663E-2</v>
      </c>
      <c r="I80" s="14" t="s">
        <v>20</v>
      </c>
      <c r="J80" s="55"/>
      <c r="K80" s="61">
        <v>0.46875</v>
      </c>
      <c r="L80" s="61">
        <v>0.51041666666666663</v>
      </c>
    </row>
    <row r="81" spans="1:12" x14ac:dyDescent="0.25">
      <c r="A81" s="213"/>
      <c r="B81" s="193"/>
      <c r="C81" s="193"/>
      <c r="D81" s="231">
        <v>4539</v>
      </c>
      <c r="E81" s="196"/>
      <c r="F81" s="52"/>
      <c r="G81" s="53"/>
      <c r="H81" s="54">
        <f>+(L81-K81)</f>
        <v>4.1666666666666741E-2</v>
      </c>
      <c r="I81" s="14" t="s">
        <v>20</v>
      </c>
      <c r="J81" s="55"/>
      <c r="K81" s="61">
        <v>0.51041666666666663</v>
      </c>
      <c r="L81" s="61">
        <v>0.55208333333333337</v>
      </c>
    </row>
    <row r="82" spans="1:12" ht="21.95" customHeight="1" x14ac:dyDescent="0.25">
      <c r="A82" s="213"/>
      <c r="B82" s="194"/>
      <c r="C82" s="194"/>
      <c r="D82" s="231">
        <v>4539</v>
      </c>
      <c r="E82" s="197"/>
      <c r="F82" s="52">
        <f>+G82+F70</f>
        <v>1</v>
      </c>
      <c r="G82" s="53">
        <f>+H82+H81+H80</f>
        <v>0.125</v>
      </c>
      <c r="H82" s="54">
        <f>+(L82-K82)</f>
        <v>4.166666666666663E-2</v>
      </c>
      <c r="I82" s="14" t="s">
        <v>18</v>
      </c>
      <c r="J82" s="55"/>
      <c r="K82" s="61">
        <v>0.55208333333333337</v>
      </c>
      <c r="L82" s="61">
        <v>0.59375</v>
      </c>
    </row>
    <row r="83" spans="1:12" x14ac:dyDescent="0.25">
      <c r="A83" s="77"/>
      <c r="B83" s="19"/>
      <c r="C83" s="16"/>
      <c r="D83" s="65"/>
      <c r="E83" s="63"/>
      <c r="F83" s="84"/>
      <c r="G83" s="16"/>
      <c r="H83" s="16"/>
      <c r="I83" s="16"/>
      <c r="J83" s="65"/>
      <c r="K83" s="66"/>
      <c r="L83" s="66"/>
    </row>
    <row r="84" spans="1:12" ht="15.75" thickBot="1" x14ac:dyDescent="0.3">
      <c r="A84" s="77"/>
      <c r="B84" s="19"/>
      <c r="C84" s="16"/>
      <c r="D84" s="65"/>
      <c r="E84" s="63"/>
      <c r="F84" s="64"/>
      <c r="G84" s="16"/>
      <c r="H84" s="16"/>
      <c r="I84" s="16"/>
      <c r="J84" s="65"/>
      <c r="K84" s="66"/>
      <c r="L84" s="66"/>
    </row>
    <row r="85" spans="1:12" ht="48" x14ac:dyDescent="0.25">
      <c r="A85" s="45" t="s">
        <v>51</v>
      </c>
      <c r="B85" s="46" t="s">
        <v>52</v>
      </c>
      <c r="C85" s="85" t="s">
        <v>40</v>
      </c>
      <c r="D85" s="47" t="s">
        <v>53</v>
      </c>
      <c r="E85" s="86" t="s">
        <v>39</v>
      </c>
      <c r="F85" s="87" t="s">
        <v>43</v>
      </c>
      <c r="G85" s="88" t="s">
        <v>38</v>
      </c>
      <c r="H85" s="85" t="s">
        <v>37</v>
      </c>
      <c r="I85" s="85" t="s">
        <v>36</v>
      </c>
      <c r="J85" s="85" t="s">
        <v>35</v>
      </c>
      <c r="K85" s="206" t="s">
        <v>34</v>
      </c>
      <c r="L85" s="207"/>
    </row>
    <row r="86" spans="1:12" ht="15" customHeight="1" x14ac:dyDescent="0.25">
      <c r="A86" s="218" t="s">
        <v>27</v>
      </c>
      <c r="B86" s="213" t="str">
        <f>+[1]RESUMEN!B30</f>
        <v>RAMOS FLOR JOSE LUIS</v>
      </c>
      <c r="C86" s="213" t="str">
        <f>+'[1]MALLA LINEAL'!D38</f>
        <v>FUNDAMENTOS DE MERCADOTECNIA</v>
      </c>
      <c r="D86" s="231">
        <v>4537</v>
      </c>
      <c r="E86" s="214">
        <f>+E72+7</f>
        <v>45045</v>
      </c>
      <c r="F86" s="89"/>
      <c r="G86" s="20"/>
      <c r="H86" s="61">
        <f>+(L86-K86)</f>
        <v>4.166666666666663E-2</v>
      </c>
      <c r="I86" s="182" t="s">
        <v>20</v>
      </c>
      <c r="J86" s="55"/>
      <c r="K86" s="61">
        <v>0.625</v>
      </c>
      <c r="L86" s="54">
        <v>0.66666666666666663</v>
      </c>
    </row>
    <row r="87" spans="1:12" x14ac:dyDescent="0.25">
      <c r="A87" s="218"/>
      <c r="B87" s="213"/>
      <c r="C87" s="213"/>
      <c r="D87" s="231"/>
      <c r="E87" s="214"/>
      <c r="F87" s="57"/>
      <c r="G87" s="58"/>
      <c r="H87" s="69"/>
      <c r="I87" s="83"/>
      <c r="J87" s="60">
        <f>+(L87-K87)</f>
        <v>1.0416666666666741E-2</v>
      </c>
      <c r="K87" s="61">
        <v>0.66666666666666663</v>
      </c>
      <c r="L87" s="61">
        <v>0.67708333333333337</v>
      </c>
    </row>
    <row r="88" spans="1:12" x14ac:dyDescent="0.25">
      <c r="A88" s="218"/>
      <c r="B88" s="213"/>
      <c r="C88" s="213"/>
      <c r="D88" s="231">
        <v>4537</v>
      </c>
      <c r="E88" s="214"/>
      <c r="F88" s="89">
        <f>+G88</f>
        <v>0.12499999999999989</v>
      </c>
      <c r="G88" s="90">
        <f>H86+H88</f>
        <v>0.12499999999999989</v>
      </c>
      <c r="H88" s="61">
        <f>+(L88-K88)</f>
        <v>8.3333333333333259E-2</v>
      </c>
      <c r="I88" s="182" t="s">
        <v>20</v>
      </c>
      <c r="J88" s="55"/>
      <c r="K88" s="61">
        <v>0.67708333333333337</v>
      </c>
      <c r="L88" s="54">
        <v>0.76041666666666663</v>
      </c>
    </row>
    <row r="89" spans="1:12" ht="22.5" x14ac:dyDescent="0.25">
      <c r="A89" s="218"/>
      <c r="B89" s="6" t="str">
        <f>+[1]RESUMEN!B31</f>
        <v>ARMAS NARANJO TAMARA YADIRA</v>
      </c>
      <c r="C89" s="182" t="str">
        <f>+'[1]MALLA LINEAL'!D37</f>
        <v>ADMINISTRACIÓN ESTRATÉGICA</v>
      </c>
      <c r="D89" s="231">
        <v>4543</v>
      </c>
      <c r="E89" s="183">
        <f>E86+1</f>
        <v>45046</v>
      </c>
      <c r="F89" s="89">
        <f>+G89</f>
        <v>0.125</v>
      </c>
      <c r="G89" s="90">
        <f>H89</f>
        <v>0.125</v>
      </c>
      <c r="H89" s="61">
        <f>+(L89-K89)</f>
        <v>0.125</v>
      </c>
      <c r="I89" s="182" t="s">
        <v>20</v>
      </c>
      <c r="J89" s="55"/>
      <c r="K89" s="61">
        <v>0.33333333333333331</v>
      </c>
      <c r="L89" s="54">
        <v>0.45833333333333331</v>
      </c>
    </row>
    <row r="90" spans="1:12" x14ac:dyDescent="0.25">
      <c r="A90" s="218"/>
      <c r="B90" s="6"/>
      <c r="C90" s="182"/>
      <c r="D90" s="55"/>
      <c r="E90" s="79"/>
      <c r="F90" s="57"/>
      <c r="G90" s="58"/>
      <c r="H90" s="69"/>
      <c r="I90" s="83"/>
      <c r="J90" s="60">
        <f>+(L90-K90)</f>
        <v>1.0416666666666685E-2</v>
      </c>
      <c r="K90" s="61">
        <v>0.45833333333333331</v>
      </c>
      <c r="L90" s="61">
        <v>0.46875</v>
      </c>
    </row>
    <row r="91" spans="1:12" ht="51.75" customHeight="1" x14ac:dyDescent="0.25">
      <c r="A91" s="218"/>
      <c r="B91" s="6" t="str">
        <f>+[1]RESUMEN!B32</f>
        <v>CUESTA CHAVEZ GIOVANNA ALEJANDRA</v>
      </c>
      <c r="C91" s="182" t="str">
        <f>+'[1]MALLA LINEAL'!D40</f>
        <v>PRÁCTICAS SERVICIO COMUNITARIO</v>
      </c>
      <c r="D91" s="231">
        <v>4524</v>
      </c>
      <c r="E91" s="183">
        <f>+E89</f>
        <v>45046</v>
      </c>
      <c r="F91" s="91">
        <f>+G91</f>
        <v>0.125</v>
      </c>
      <c r="G91" s="90">
        <f>H91</f>
        <v>0.125</v>
      </c>
      <c r="H91" s="61">
        <f>+(L91-K91)</f>
        <v>0.125</v>
      </c>
      <c r="I91" s="182" t="s">
        <v>20</v>
      </c>
      <c r="J91" s="55"/>
      <c r="K91" s="61">
        <v>0.46875</v>
      </c>
      <c r="L91" s="54">
        <v>0.59375</v>
      </c>
    </row>
    <row r="92" spans="1:12" ht="15.75" x14ac:dyDescent="0.25">
      <c r="A92" s="92"/>
      <c r="B92" s="93"/>
      <c r="C92" s="94"/>
      <c r="D92" s="94"/>
      <c r="E92" s="94"/>
      <c r="F92" s="95"/>
      <c r="G92" s="93"/>
      <c r="H92" s="93"/>
      <c r="I92" s="93"/>
      <c r="J92" s="93"/>
      <c r="K92" s="96"/>
      <c r="L92" s="97"/>
    </row>
    <row r="93" spans="1:12" ht="15" customHeight="1" x14ac:dyDescent="0.25">
      <c r="A93" s="218" t="s">
        <v>26</v>
      </c>
      <c r="B93" s="213" t="str">
        <f>B86</f>
        <v>RAMOS FLOR JOSE LUIS</v>
      </c>
      <c r="C93" s="213" t="str">
        <f>C86</f>
        <v>FUNDAMENTOS DE MERCADOTECNIA</v>
      </c>
      <c r="D93" s="231">
        <v>4537</v>
      </c>
      <c r="E93" s="214">
        <f>E86+7</f>
        <v>45052</v>
      </c>
      <c r="F93" s="89"/>
      <c r="G93" s="90"/>
      <c r="H93" s="61">
        <f>+L93-K93</f>
        <v>4.166666666666663E-2</v>
      </c>
      <c r="I93" s="182" t="s">
        <v>20</v>
      </c>
      <c r="J93" s="55"/>
      <c r="K93" s="61">
        <v>0.625</v>
      </c>
      <c r="L93" s="54">
        <v>0.66666666666666663</v>
      </c>
    </row>
    <row r="94" spans="1:12" x14ac:dyDescent="0.25">
      <c r="A94" s="218"/>
      <c r="B94" s="213"/>
      <c r="C94" s="213"/>
      <c r="D94" s="55"/>
      <c r="E94" s="214"/>
      <c r="F94" s="57"/>
      <c r="G94" s="58"/>
      <c r="H94" s="69"/>
      <c r="I94" s="83"/>
      <c r="J94" s="60">
        <f>+(L94-K94)</f>
        <v>1.0416666666666741E-2</v>
      </c>
      <c r="K94" s="61">
        <v>0.66666666666666663</v>
      </c>
      <c r="L94" s="61">
        <v>0.67708333333333337</v>
      </c>
    </row>
    <row r="95" spans="1:12" x14ac:dyDescent="0.25">
      <c r="A95" s="218"/>
      <c r="B95" s="213"/>
      <c r="C95" s="213"/>
      <c r="D95" s="231">
        <v>4537</v>
      </c>
      <c r="E95" s="214"/>
      <c r="F95" s="89">
        <f>+G95+F88</f>
        <v>0.24999999999999978</v>
      </c>
      <c r="G95" s="90">
        <f>+H93+H95</f>
        <v>0.12499999999999989</v>
      </c>
      <c r="H95" s="61">
        <f>+L95-K95</f>
        <v>8.3333333333333259E-2</v>
      </c>
      <c r="I95" s="182" t="s">
        <v>20</v>
      </c>
      <c r="J95" s="55"/>
      <c r="K95" s="61">
        <v>0.67708333333333337</v>
      </c>
      <c r="L95" s="54">
        <v>0.76041666666666663</v>
      </c>
    </row>
    <row r="96" spans="1:12" ht="22.5" x14ac:dyDescent="0.25">
      <c r="A96" s="218"/>
      <c r="B96" s="6" t="str">
        <f>B89</f>
        <v>ARMAS NARANJO TAMARA YADIRA</v>
      </c>
      <c r="C96" s="182" t="str">
        <f>C89</f>
        <v>ADMINISTRACIÓN ESTRATÉGICA</v>
      </c>
      <c r="D96" s="231">
        <v>4543</v>
      </c>
      <c r="E96" s="183">
        <f>E93+1</f>
        <v>45053</v>
      </c>
      <c r="F96" s="98">
        <f>+G96+F89</f>
        <v>0.25</v>
      </c>
      <c r="G96" s="99">
        <f>H96</f>
        <v>0.125</v>
      </c>
      <c r="H96" s="56">
        <f>+(L96-K96)</f>
        <v>0.125</v>
      </c>
      <c r="I96" s="187" t="s">
        <v>20</v>
      </c>
      <c r="J96" s="100"/>
      <c r="K96" s="101">
        <v>0.33333333333333331</v>
      </c>
      <c r="L96" s="102">
        <v>0.45833333333333331</v>
      </c>
    </row>
    <row r="97" spans="1:12" x14ac:dyDescent="0.25">
      <c r="A97" s="218"/>
      <c r="B97" s="6"/>
      <c r="C97" s="182"/>
      <c r="D97" s="55"/>
      <c r="E97" s="183"/>
      <c r="F97" s="57"/>
      <c r="G97" s="58"/>
      <c r="H97" s="69"/>
      <c r="I97" s="83"/>
      <c r="J97" s="60">
        <f>+(L97-K97)</f>
        <v>1.0416666666666685E-2</v>
      </c>
      <c r="K97" s="61">
        <v>0.45833333333333331</v>
      </c>
      <c r="L97" s="61">
        <v>0.46875</v>
      </c>
    </row>
    <row r="98" spans="1:12" ht="48.75" customHeight="1" thickBot="1" x14ac:dyDescent="0.3">
      <c r="A98" s="218"/>
      <c r="B98" s="182" t="str">
        <f>B91</f>
        <v>CUESTA CHAVEZ GIOVANNA ALEJANDRA</v>
      </c>
      <c r="C98" s="182" t="str">
        <f>C91</f>
        <v>PRÁCTICAS SERVICIO COMUNITARIO</v>
      </c>
      <c r="D98" s="231">
        <v>4524</v>
      </c>
      <c r="E98" s="183">
        <f>+E96</f>
        <v>45053</v>
      </c>
      <c r="F98" s="103">
        <f>+G98+F91</f>
        <v>0.25</v>
      </c>
      <c r="G98" s="104">
        <f>H98</f>
        <v>0.125</v>
      </c>
      <c r="H98" s="105">
        <f>+(L98-K98)</f>
        <v>0.125</v>
      </c>
      <c r="I98" s="13" t="s">
        <v>20</v>
      </c>
      <c r="J98" s="106"/>
      <c r="K98" s="107">
        <v>0.46875</v>
      </c>
      <c r="L98" s="108">
        <v>0.59375</v>
      </c>
    </row>
    <row r="99" spans="1:12" x14ac:dyDescent="0.25">
      <c r="A99" s="62"/>
      <c r="B99" s="16"/>
      <c r="C99" s="16"/>
      <c r="D99" s="65"/>
      <c r="E99" s="63"/>
      <c r="F99" s="64"/>
      <c r="G99" s="16"/>
      <c r="H99" s="16"/>
      <c r="I99" s="16"/>
      <c r="J99" s="65"/>
      <c r="K99" s="66"/>
      <c r="L99" s="67"/>
    </row>
    <row r="100" spans="1:12" ht="15" customHeight="1" x14ac:dyDescent="0.25">
      <c r="A100" s="218" t="s">
        <v>25</v>
      </c>
      <c r="B100" s="213" t="str">
        <f>B93</f>
        <v>RAMOS FLOR JOSE LUIS</v>
      </c>
      <c r="C100" s="213" t="str">
        <f>C93</f>
        <v>FUNDAMENTOS DE MERCADOTECNIA</v>
      </c>
      <c r="D100" s="231">
        <v>4537</v>
      </c>
      <c r="E100" s="214">
        <f>+E93+7</f>
        <v>45059</v>
      </c>
      <c r="F100" s="89"/>
      <c r="G100" s="90"/>
      <c r="H100" s="61">
        <f>+(L100-K100)</f>
        <v>4.166666666666663E-2</v>
      </c>
      <c r="I100" s="182" t="s">
        <v>24</v>
      </c>
      <c r="J100" s="55"/>
      <c r="K100" s="61">
        <v>0.625</v>
      </c>
      <c r="L100" s="54">
        <v>0.66666666666666663</v>
      </c>
    </row>
    <row r="101" spans="1:12" x14ac:dyDescent="0.25">
      <c r="A101" s="218"/>
      <c r="B101" s="213"/>
      <c r="C101" s="213"/>
      <c r="D101" s="55"/>
      <c r="E101" s="214"/>
      <c r="F101" s="57"/>
      <c r="G101" s="58"/>
      <c r="H101" s="69"/>
      <c r="I101" s="83"/>
      <c r="J101" s="60">
        <f>+(L101-K101)</f>
        <v>1.0416666666666741E-2</v>
      </c>
      <c r="K101" s="61">
        <v>0.66666666666666663</v>
      </c>
      <c r="L101" s="61">
        <v>0.67708333333333337</v>
      </c>
    </row>
    <row r="102" spans="1:12" x14ac:dyDescent="0.25">
      <c r="A102" s="218"/>
      <c r="B102" s="213"/>
      <c r="C102" s="213"/>
      <c r="D102" s="231">
        <v>4537</v>
      </c>
      <c r="E102" s="214"/>
      <c r="F102" s="89">
        <f>+G102+F95</f>
        <v>0.37499999999999967</v>
      </c>
      <c r="G102" s="90">
        <f>H100+H102</f>
        <v>0.12499999999999989</v>
      </c>
      <c r="H102" s="61">
        <f>+(L102-K102)</f>
        <v>8.3333333333333259E-2</v>
      </c>
      <c r="I102" s="182" t="s">
        <v>20</v>
      </c>
      <c r="J102" s="55"/>
      <c r="K102" s="61">
        <v>0.67708333333333337</v>
      </c>
      <c r="L102" s="54">
        <v>0.76041666666666663</v>
      </c>
    </row>
    <row r="103" spans="1:12" ht="15" customHeight="1" x14ac:dyDescent="0.25">
      <c r="A103" s="218"/>
      <c r="B103" s="213" t="str">
        <f>B96</f>
        <v>ARMAS NARANJO TAMARA YADIRA</v>
      </c>
      <c r="C103" s="213" t="str">
        <f>C96</f>
        <v>ADMINISTRACIÓN ESTRATÉGICA</v>
      </c>
      <c r="D103" s="231">
        <v>4543</v>
      </c>
      <c r="E103" s="195">
        <f>+E100+1</f>
        <v>45060</v>
      </c>
      <c r="F103" s="98"/>
      <c r="G103" s="99"/>
      <c r="H103" s="56">
        <f>+(L103-K103)</f>
        <v>4.1666666666666685E-2</v>
      </c>
      <c r="I103" s="187" t="s">
        <v>24</v>
      </c>
      <c r="J103" s="100"/>
      <c r="K103" s="101">
        <v>0.33333333333333331</v>
      </c>
      <c r="L103" s="102">
        <v>0.375</v>
      </c>
    </row>
    <row r="104" spans="1:12" ht="28.5" customHeight="1" x14ac:dyDescent="0.25">
      <c r="A104" s="218"/>
      <c r="B104" s="219"/>
      <c r="C104" s="213"/>
      <c r="D104" s="231">
        <v>4543</v>
      </c>
      <c r="E104" s="197"/>
      <c r="F104" s="98">
        <f>+G104+F96</f>
        <v>0.375</v>
      </c>
      <c r="G104" s="99">
        <f>H103+H104</f>
        <v>0.125</v>
      </c>
      <c r="H104" s="56">
        <f>+(L104-K104)</f>
        <v>8.3333333333333315E-2</v>
      </c>
      <c r="I104" s="187" t="s">
        <v>20</v>
      </c>
      <c r="J104" s="100"/>
      <c r="K104" s="101">
        <v>0.375</v>
      </c>
      <c r="L104" s="102">
        <v>0.45833333333333331</v>
      </c>
    </row>
    <row r="105" spans="1:12" x14ac:dyDescent="0.25">
      <c r="A105" s="218"/>
      <c r="B105" s="188"/>
      <c r="C105" s="182"/>
      <c r="D105" s="55"/>
      <c r="E105" s="79"/>
      <c r="F105" s="57"/>
      <c r="G105" s="58"/>
      <c r="H105" s="69"/>
      <c r="I105" s="83"/>
      <c r="J105" s="60">
        <f>+(L105-K105)</f>
        <v>1.0416666666666685E-2</v>
      </c>
      <c r="K105" s="61">
        <v>0.45833333333333331</v>
      </c>
      <c r="L105" s="61">
        <v>0.46875</v>
      </c>
    </row>
    <row r="106" spans="1:12" ht="15" customHeight="1" x14ac:dyDescent="0.25">
      <c r="A106" s="218"/>
      <c r="B106" s="213" t="str">
        <f>B98</f>
        <v>CUESTA CHAVEZ GIOVANNA ALEJANDRA</v>
      </c>
      <c r="C106" s="213" t="str">
        <f>C98</f>
        <v>PRÁCTICAS SERVICIO COMUNITARIO</v>
      </c>
      <c r="D106" s="231">
        <v>4524</v>
      </c>
      <c r="E106" s="195">
        <f>+E103</f>
        <v>45060</v>
      </c>
      <c r="F106" s="109"/>
      <c r="G106" s="110"/>
      <c r="H106" s="111">
        <f>+(L106-K106)</f>
        <v>4.166666666666663E-2</v>
      </c>
      <c r="I106" s="186" t="s">
        <v>24</v>
      </c>
      <c r="J106" s="18"/>
      <c r="K106" s="112">
        <v>0.46875</v>
      </c>
      <c r="L106" s="113">
        <v>0.51041666666666663</v>
      </c>
    </row>
    <row r="107" spans="1:12" ht="21.75" customHeight="1" x14ac:dyDescent="0.25">
      <c r="A107" s="218"/>
      <c r="B107" s="213"/>
      <c r="C107" s="213"/>
      <c r="D107" s="231">
        <v>4524</v>
      </c>
      <c r="E107" s="197"/>
      <c r="F107" s="91">
        <f>+G107+F98</f>
        <v>0.375</v>
      </c>
      <c r="G107" s="90">
        <f>H106+H107</f>
        <v>0.125</v>
      </c>
      <c r="H107" s="61">
        <f>+(L107-K107)</f>
        <v>8.333333333333337E-2</v>
      </c>
      <c r="I107" s="182" t="s">
        <v>20</v>
      </c>
      <c r="J107" s="55"/>
      <c r="K107" s="61">
        <v>0.51041666666666663</v>
      </c>
      <c r="L107" s="54">
        <v>0.59375</v>
      </c>
    </row>
    <row r="108" spans="1:12" x14ac:dyDescent="0.25">
      <c r="A108" s="62"/>
      <c r="B108" s="16"/>
      <c r="C108" s="16"/>
      <c r="D108" s="65"/>
      <c r="E108" s="63"/>
      <c r="F108" s="64"/>
      <c r="G108" s="16"/>
      <c r="H108" s="16"/>
      <c r="I108" s="16"/>
      <c r="J108" s="65"/>
      <c r="K108" s="66"/>
      <c r="L108" s="67"/>
    </row>
    <row r="109" spans="1:12" ht="15" customHeight="1" x14ac:dyDescent="0.25">
      <c r="A109" s="218" t="s">
        <v>23</v>
      </c>
      <c r="B109" s="213" t="str">
        <f>B100</f>
        <v>RAMOS FLOR JOSE LUIS</v>
      </c>
      <c r="C109" s="213" t="str">
        <f>C100</f>
        <v>FUNDAMENTOS DE MERCADOTECNIA</v>
      </c>
      <c r="D109" s="231">
        <v>4537</v>
      </c>
      <c r="E109" s="214">
        <f>E100+7</f>
        <v>45066</v>
      </c>
      <c r="F109" s="89"/>
      <c r="G109" s="20"/>
      <c r="H109" s="61">
        <f>+(L109-K109)</f>
        <v>4.166666666666663E-2</v>
      </c>
      <c r="I109" s="182" t="s">
        <v>20</v>
      </c>
      <c r="J109" s="55"/>
      <c r="K109" s="61">
        <v>0.625</v>
      </c>
      <c r="L109" s="54">
        <v>0.66666666666666663</v>
      </c>
    </row>
    <row r="110" spans="1:12" x14ac:dyDescent="0.25">
      <c r="A110" s="218"/>
      <c r="B110" s="213"/>
      <c r="C110" s="213"/>
      <c r="D110" s="55"/>
      <c r="E110" s="214"/>
      <c r="F110" s="57"/>
      <c r="G110" s="58"/>
      <c r="H110" s="69"/>
      <c r="I110" s="83"/>
      <c r="J110" s="60">
        <f>+(L110-K110)</f>
        <v>1.0416666666666741E-2</v>
      </c>
      <c r="K110" s="61">
        <v>0.66666666666666663</v>
      </c>
      <c r="L110" s="61">
        <v>0.67708333333333337</v>
      </c>
    </row>
    <row r="111" spans="1:12" x14ac:dyDescent="0.25">
      <c r="A111" s="218"/>
      <c r="B111" s="213"/>
      <c r="C111" s="213"/>
      <c r="D111" s="231">
        <v>4537</v>
      </c>
      <c r="E111" s="214"/>
      <c r="F111" s="89">
        <f>+G111+F102</f>
        <v>0.49999999999999956</v>
      </c>
      <c r="G111" s="90">
        <f>H109+H111</f>
        <v>0.12499999999999989</v>
      </c>
      <c r="H111" s="61">
        <f>+(L111-K111)</f>
        <v>8.3333333333333259E-2</v>
      </c>
      <c r="I111" s="182" t="s">
        <v>20</v>
      </c>
      <c r="J111" s="55"/>
      <c r="K111" s="61">
        <v>0.67708333333333337</v>
      </c>
      <c r="L111" s="54">
        <v>0.76041666666666663</v>
      </c>
    </row>
    <row r="112" spans="1:12" ht="48" x14ac:dyDescent="0.25">
      <c r="A112" s="218"/>
      <c r="B112" s="182" t="str">
        <f>B103</f>
        <v>ARMAS NARANJO TAMARA YADIRA</v>
      </c>
      <c r="C112" s="182" t="str">
        <f>C103</f>
        <v>ADMINISTRACIÓN ESTRATÉGICA</v>
      </c>
      <c r="D112" s="231">
        <v>4543</v>
      </c>
      <c r="E112" s="183">
        <f>+E109+1</f>
        <v>45067</v>
      </c>
      <c r="F112" s="89">
        <f>+G112+F104</f>
        <v>0.5</v>
      </c>
      <c r="G112" s="90">
        <f>H112</f>
        <v>0.125</v>
      </c>
      <c r="H112" s="61">
        <f>+(L112-K112)</f>
        <v>0.125</v>
      </c>
      <c r="I112" s="182" t="s">
        <v>20</v>
      </c>
      <c r="J112" s="55"/>
      <c r="K112" s="61">
        <v>0.33333333333333331</v>
      </c>
      <c r="L112" s="54">
        <v>0.45833333333333331</v>
      </c>
    </row>
    <row r="113" spans="1:12" x14ac:dyDescent="0.25">
      <c r="A113" s="218"/>
      <c r="B113" s="182"/>
      <c r="C113" s="182"/>
      <c r="D113" s="55"/>
      <c r="E113" s="79"/>
      <c r="F113" s="57"/>
      <c r="G113" s="58"/>
      <c r="H113" s="69"/>
      <c r="I113" s="83"/>
      <c r="J113" s="60">
        <f>+(L113-K113)</f>
        <v>1.0416666666666685E-2</v>
      </c>
      <c r="K113" s="61">
        <v>0.45833333333333331</v>
      </c>
      <c r="L113" s="61">
        <v>0.46875</v>
      </c>
    </row>
    <row r="114" spans="1:12" ht="56.25" customHeight="1" x14ac:dyDescent="0.25">
      <c r="A114" s="218"/>
      <c r="B114" s="182" t="str">
        <f>B106</f>
        <v>CUESTA CHAVEZ GIOVANNA ALEJANDRA</v>
      </c>
      <c r="C114" s="182" t="str">
        <f>C106</f>
        <v>PRÁCTICAS SERVICIO COMUNITARIO</v>
      </c>
      <c r="D114" s="231">
        <v>4524</v>
      </c>
      <c r="E114" s="79">
        <f>+E112</f>
        <v>45067</v>
      </c>
      <c r="F114" s="91">
        <f>+G114+F107</f>
        <v>0.5</v>
      </c>
      <c r="G114" s="90">
        <f>H114</f>
        <v>0.125</v>
      </c>
      <c r="H114" s="61">
        <f>+(L114-K114)</f>
        <v>0.125</v>
      </c>
      <c r="I114" s="182" t="s">
        <v>20</v>
      </c>
      <c r="J114" s="55"/>
      <c r="K114" s="61">
        <v>0.46875</v>
      </c>
      <c r="L114" s="54">
        <v>0.59375</v>
      </c>
    </row>
    <row r="115" spans="1:12" x14ac:dyDescent="0.25">
      <c r="A115" s="62"/>
      <c r="B115" s="16"/>
      <c r="C115" s="16"/>
      <c r="D115" s="65"/>
      <c r="E115" s="63"/>
      <c r="F115" s="64"/>
      <c r="G115" s="16"/>
      <c r="H115" s="16"/>
      <c r="I115" s="16"/>
      <c r="J115" s="65"/>
      <c r="K115" s="66"/>
      <c r="L115" s="67"/>
    </row>
    <row r="116" spans="1:12" ht="15" customHeight="1" x14ac:dyDescent="0.25">
      <c r="A116" s="213">
        <v>13</v>
      </c>
      <c r="B116" s="213" t="str">
        <f>B109</f>
        <v>RAMOS FLOR JOSE LUIS</v>
      </c>
      <c r="C116" s="213" t="str">
        <f>C109</f>
        <v>FUNDAMENTOS DE MERCADOTECNIA</v>
      </c>
      <c r="D116" s="231">
        <v>4537</v>
      </c>
      <c r="E116" s="214">
        <f>E109+7</f>
        <v>45073</v>
      </c>
      <c r="F116" s="89"/>
      <c r="G116" s="20"/>
      <c r="H116" s="61">
        <f>+(L116-K116)</f>
        <v>4.166666666666663E-2</v>
      </c>
      <c r="I116" s="182" t="s">
        <v>20</v>
      </c>
      <c r="J116" s="55"/>
      <c r="K116" s="61">
        <v>0.625</v>
      </c>
      <c r="L116" s="54">
        <v>0.66666666666666663</v>
      </c>
    </row>
    <row r="117" spans="1:12" x14ac:dyDescent="0.25">
      <c r="A117" s="213"/>
      <c r="B117" s="213"/>
      <c r="C117" s="213"/>
      <c r="D117" s="55"/>
      <c r="E117" s="214"/>
      <c r="F117" s="89"/>
      <c r="G117" s="90"/>
      <c r="J117" s="60">
        <f>+L117-K117</f>
        <v>0</v>
      </c>
      <c r="K117" s="61">
        <v>0.67708333333333337</v>
      </c>
      <c r="L117" s="54">
        <v>0.67708333333333337</v>
      </c>
    </row>
    <row r="118" spans="1:12" x14ac:dyDescent="0.25">
      <c r="A118" s="218"/>
      <c r="B118" s="213"/>
      <c r="C118" s="213"/>
      <c r="D118" s="231">
        <v>4537</v>
      </c>
      <c r="E118" s="214"/>
      <c r="F118" s="57"/>
      <c r="G118" s="58"/>
      <c r="H118" s="61">
        <f>+(L118-K118)</f>
        <v>4.166666666666663E-2</v>
      </c>
      <c r="I118" s="182" t="s">
        <v>22</v>
      </c>
      <c r="K118" s="61">
        <v>0.67708333333333337</v>
      </c>
      <c r="L118" s="61">
        <v>0.71875</v>
      </c>
    </row>
    <row r="119" spans="1:12" x14ac:dyDescent="0.25">
      <c r="A119" s="218"/>
      <c r="B119" s="213"/>
      <c r="C119" s="213"/>
      <c r="D119" s="231">
        <v>4537</v>
      </c>
      <c r="E119" s="214"/>
      <c r="F119" s="91">
        <f>+G119+F111</f>
        <v>0.62499999999999944</v>
      </c>
      <c r="G119" s="61">
        <f>H116+H119+H118</f>
        <v>0.12499999999999989</v>
      </c>
      <c r="H119" s="114">
        <f>+L119-K119</f>
        <v>4.166666666666663E-2</v>
      </c>
      <c r="I119" s="182" t="s">
        <v>20</v>
      </c>
      <c r="J119" s="55"/>
      <c r="K119" s="114">
        <v>0.71875</v>
      </c>
      <c r="L119" s="114">
        <v>0.76041666666666663</v>
      </c>
    </row>
    <row r="120" spans="1:12" ht="15" customHeight="1" x14ac:dyDescent="0.25">
      <c r="A120" s="218"/>
      <c r="B120" s="213" t="str">
        <f>B112</f>
        <v>ARMAS NARANJO TAMARA YADIRA</v>
      </c>
      <c r="C120" s="213" t="str">
        <f>C103</f>
        <v>ADMINISTRACIÓN ESTRATÉGICA</v>
      </c>
      <c r="D120" s="231">
        <v>4543</v>
      </c>
      <c r="E120" s="195">
        <f>+E116+1</f>
        <v>45074</v>
      </c>
      <c r="F120" s="89"/>
      <c r="G120" s="20"/>
      <c r="H120" s="61">
        <f>+(L120-K120)</f>
        <v>4.1666666666666685E-2</v>
      </c>
      <c r="I120" s="182" t="s">
        <v>20</v>
      </c>
      <c r="J120" s="55"/>
      <c r="K120" s="61">
        <v>0.33333333333333331</v>
      </c>
      <c r="L120" s="54">
        <v>0.375</v>
      </c>
    </row>
    <row r="121" spans="1:12" x14ac:dyDescent="0.25">
      <c r="A121" s="218"/>
      <c r="B121" s="213"/>
      <c r="C121" s="213"/>
      <c r="D121" s="231">
        <v>4543</v>
      </c>
      <c r="E121" s="196"/>
      <c r="F121" s="89"/>
      <c r="G121" s="90"/>
      <c r="H121" s="61">
        <f>+(L121-K121)</f>
        <v>4.1666666666666685E-2</v>
      </c>
      <c r="I121" s="182" t="s">
        <v>22</v>
      </c>
      <c r="J121" s="55"/>
      <c r="K121" s="61">
        <v>0.375</v>
      </c>
      <c r="L121" s="54">
        <v>0.41666666666666669</v>
      </c>
    </row>
    <row r="122" spans="1:12" x14ac:dyDescent="0.25">
      <c r="A122" s="218"/>
      <c r="B122" s="219"/>
      <c r="C122" s="213"/>
      <c r="D122" s="231">
        <v>4543</v>
      </c>
      <c r="E122" s="197"/>
      <c r="F122" s="89">
        <f>+G122+F112</f>
        <v>0.625</v>
      </c>
      <c r="G122" s="90">
        <f>H121+H122+H120</f>
        <v>0.125</v>
      </c>
      <c r="H122" s="61">
        <f>+(L122-K122)</f>
        <v>4.166666666666663E-2</v>
      </c>
      <c r="I122" s="182" t="s">
        <v>20</v>
      </c>
      <c r="J122" s="55"/>
      <c r="K122" s="61">
        <v>0.41666666666666669</v>
      </c>
      <c r="L122" s="54">
        <v>0.45833333333333331</v>
      </c>
    </row>
    <row r="123" spans="1:12" x14ac:dyDescent="0.25">
      <c r="A123" s="218"/>
      <c r="B123" s="115"/>
      <c r="C123" s="116"/>
      <c r="D123" s="229"/>
      <c r="E123" s="79"/>
      <c r="F123" s="57"/>
      <c r="G123" s="58"/>
      <c r="H123" s="69"/>
      <c r="I123" s="83"/>
      <c r="J123" s="60">
        <f>+(L123-K123)</f>
        <v>1.0416666666666685E-2</v>
      </c>
      <c r="K123" s="61">
        <v>0.45833333333333331</v>
      </c>
      <c r="L123" s="61">
        <v>0.46875</v>
      </c>
    </row>
    <row r="124" spans="1:12" ht="15" customHeight="1" x14ac:dyDescent="0.25">
      <c r="A124" s="218"/>
      <c r="B124" s="192" t="str">
        <f>B114</f>
        <v>CUESTA CHAVEZ GIOVANNA ALEJANDRA</v>
      </c>
      <c r="C124" s="192" t="str">
        <f>C114</f>
        <v>PRÁCTICAS SERVICIO COMUNITARIO</v>
      </c>
      <c r="D124" s="231">
        <v>4524</v>
      </c>
      <c r="E124" s="195">
        <f>+E120</f>
        <v>45074</v>
      </c>
      <c r="F124" s="91"/>
      <c r="G124" s="90"/>
      <c r="H124" s="61">
        <f>+(L124-K124)</f>
        <v>4.166666666666663E-2</v>
      </c>
      <c r="I124" s="182" t="s">
        <v>20</v>
      </c>
      <c r="J124" s="55"/>
      <c r="K124" s="61">
        <v>0.46875</v>
      </c>
      <c r="L124" s="54">
        <v>0.51041666666666663</v>
      </c>
    </row>
    <row r="125" spans="1:12" x14ac:dyDescent="0.25">
      <c r="A125" s="218"/>
      <c r="B125" s="193"/>
      <c r="C125" s="193"/>
      <c r="D125" s="231">
        <v>4524</v>
      </c>
      <c r="E125" s="196"/>
      <c r="F125" s="91"/>
      <c r="G125" s="90"/>
      <c r="H125" s="61">
        <f>+(L125-K125)</f>
        <v>4.1666666666666741E-2</v>
      </c>
      <c r="I125" s="182" t="s">
        <v>22</v>
      </c>
      <c r="J125" s="55"/>
      <c r="K125" s="61">
        <v>0.51041666666666663</v>
      </c>
      <c r="L125" s="54">
        <v>0.55208333333333337</v>
      </c>
    </row>
    <row r="126" spans="1:12" ht="24" customHeight="1" x14ac:dyDescent="0.25">
      <c r="A126" s="218"/>
      <c r="B126" s="194"/>
      <c r="C126" s="194"/>
      <c r="D126" s="231">
        <v>4524</v>
      </c>
      <c r="E126" s="197"/>
      <c r="F126" s="91">
        <f>+G126+F114</f>
        <v>0.625</v>
      </c>
      <c r="G126" s="90">
        <f>+H124+H125+H126</f>
        <v>0.125</v>
      </c>
      <c r="H126" s="61">
        <f>+(L126-K126)</f>
        <v>4.166666666666663E-2</v>
      </c>
      <c r="I126" s="182" t="s">
        <v>20</v>
      </c>
      <c r="J126" s="55"/>
      <c r="K126" s="54">
        <v>0.55208333333333337</v>
      </c>
      <c r="L126" s="54">
        <v>0.59375</v>
      </c>
    </row>
    <row r="127" spans="1:12" x14ac:dyDescent="0.25">
      <c r="A127" s="62"/>
      <c r="B127" s="16"/>
      <c r="C127" s="16"/>
      <c r="D127" s="65"/>
      <c r="E127" s="63"/>
      <c r="F127" s="64"/>
      <c r="G127" s="16"/>
      <c r="H127" s="16"/>
      <c r="I127" s="16"/>
      <c r="J127" s="65"/>
      <c r="K127" s="66"/>
      <c r="L127" s="67"/>
    </row>
    <row r="128" spans="1:12" ht="15" customHeight="1" x14ac:dyDescent="0.25">
      <c r="A128" s="218" t="s">
        <v>21</v>
      </c>
      <c r="B128" s="213" t="str">
        <f>B116</f>
        <v>RAMOS FLOR JOSE LUIS</v>
      </c>
      <c r="C128" s="213" t="str">
        <f>C116</f>
        <v>FUNDAMENTOS DE MERCADOTECNIA</v>
      </c>
      <c r="D128" s="231">
        <v>4537</v>
      </c>
      <c r="E128" s="214">
        <f>E116+7</f>
        <v>45080</v>
      </c>
      <c r="F128" s="89"/>
      <c r="G128" s="20"/>
      <c r="H128" s="61">
        <f>+(L128-K128)</f>
        <v>4.166666666666663E-2</v>
      </c>
      <c r="I128" s="182" t="s">
        <v>20</v>
      </c>
      <c r="J128" s="55"/>
      <c r="K128" s="61">
        <v>0.625</v>
      </c>
      <c r="L128" s="54">
        <v>0.66666666666666663</v>
      </c>
    </row>
    <row r="129" spans="1:12" x14ac:dyDescent="0.25">
      <c r="A129" s="218"/>
      <c r="B129" s="213"/>
      <c r="C129" s="213"/>
      <c r="D129" s="231"/>
      <c r="E129" s="214"/>
      <c r="F129" s="57"/>
      <c r="G129" s="58"/>
      <c r="H129" s="69"/>
      <c r="I129" s="83"/>
      <c r="J129" s="60">
        <f>+(L129-K129)</f>
        <v>1.0416666666666741E-2</v>
      </c>
      <c r="K129" s="61">
        <v>0.66666666666666663</v>
      </c>
      <c r="L129" s="61">
        <v>0.67708333333333337</v>
      </c>
    </row>
    <row r="130" spans="1:12" x14ac:dyDescent="0.25">
      <c r="A130" s="218"/>
      <c r="B130" s="213"/>
      <c r="C130" s="213"/>
      <c r="D130" s="231">
        <v>4537</v>
      </c>
      <c r="E130" s="214"/>
      <c r="F130" s="89">
        <f>+G130+F119</f>
        <v>0.74999999999999933</v>
      </c>
      <c r="G130" s="90">
        <f>H128+H130</f>
        <v>0.12499999999999989</v>
      </c>
      <c r="H130" s="61">
        <f>+(L130-K130)</f>
        <v>8.3333333333333259E-2</v>
      </c>
      <c r="I130" s="182" t="s">
        <v>20</v>
      </c>
      <c r="J130" s="55"/>
      <c r="K130" s="61">
        <v>0.67708333333333337</v>
      </c>
      <c r="L130" s="54">
        <v>0.76041666666666663</v>
      </c>
    </row>
    <row r="131" spans="1:12" ht="48" x14ac:dyDescent="0.25">
      <c r="A131" s="218"/>
      <c r="B131" s="182" t="str">
        <f>B120</f>
        <v>ARMAS NARANJO TAMARA YADIRA</v>
      </c>
      <c r="C131" s="182" t="str">
        <f>C120</f>
        <v>ADMINISTRACIÓN ESTRATÉGICA</v>
      </c>
      <c r="D131" s="231">
        <v>4543</v>
      </c>
      <c r="E131" s="183">
        <f>+E128+1</f>
        <v>45081</v>
      </c>
      <c r="F131" s="89">
        <f>+G131+F122</f>
        <v>0.75</v>
      </c>
      <c r="G131" s="90">
        <f>+H131</f>
        <v>0.125</v>
      </c>
      <c r="H131" s="61">
        <f>+(L131-K131)</f>
        <v>0.125</v>
      </c>
      <c r="I131" s="182" t="s">
        <v>20</v>
      </c>
      <c r="J131" s="55"/>
      <c r="K131" s="61">
        <v>0.33333333333333331</v>
      </c>
      <c r="L131" s="54">
        <v>0.45833333333333331</v>
      </c>
    </row>
    <row r="132" spans="1:12" x14ac:dyDescent="0.25">
      <c r="A132" s="218"/>
      <c r="B132" s="182"/>
      <c r="C132" s="182"/>
      <c r="D132" s="55"/>
      <c r="E132" s="79"/>
      <c r="F132" s="57"/>
      <c r="G132" s="58"/>
      <c r="H132" s="69"/>
      <c r="I132" s="83"/>
      <c r="J132" s="60">
        <f>+(L132-K132)</f>
        <v>1.0416666666666685E-2</v>
      </c>
      <c r="K132" s="61">
        <v>0.45833333333333331</v>
      </c>
      <c r="L132" s="61">
        <v>0.46875</v>
      </c>
    </row>
    <row r="133" spans="1:12" ht="56.25" customHeight="1" x14ac:dyDescent="0.25">
      <c r="A133" s="218"/>
      <c r="B133" s="182" t="str">
        <f>+B124</f>
        <v>CUESTA CHAVEZ GIOVANNA ALEJANDRA</v>
      </c>
      <c r="C133" s="182" t="str">
        <f>+C124</f>
        <v>PRÁCTICAS SERVICIO COMUNITARIO</v>
      </c>
      <c r="D133" s="231">
        <v>4524</v>
      </c>
      <c r="E133" s="183">
        <f>+E131</f>
        <v>45081</v>
      </c>
      <c r="F133" s="91">
        <f>+G133+F126</f>
        <v>0.75</v>
      </c>
      <c r="G133" s="90">
        <f>+H133</f>
        <v>0.125</v>
      </c>
      <c r="H133" s="61">
        <f>+(L133-K133)</f>
        <v>0.125</v>
      </c>
      <c r="I133" s="182" t="s">
        <v>20</v>
      </c>
      <c r="J133" s="55"/>
      <c r="K133" s="54">
        <v>0.46875</v>
      </c>
      <c r="L133" s="54">
        <v>0.59375</v>
      </c>
    </row>
    <row r="134" spans="1:12" x14ac:dyDescent="0.25">
      <c r="A134" s="62"/>
      <c r="B134" s="16"/>
      <c r="C134" s="16"/>
      <c r="D134" s="65"/>
      <c r="E134" s="63"/>
      <c r="F134" s="64"/>
      <c r="G134" s="16"/>
      <c r="H134" s="16"/>
      <c r="I134" s="16"/>
      <c r="J134" s="65"/>
      <c r="K134" s="66"/>
      <c r="L134" s="67"/>
    </row>
    <row r="135" spans="1:12" ht="15" customHeight="1" x14ac:dyDescent="0.25">
      <c r="A135" s="213">
        <v>15</v>
      </c>
      <c r="B135" s="213" t="str">
        <f>B128</f>
        <v>RAMOS FLOR JOSE LUIS</v>
      </c>
      <c r="C135" s="213" t="str">
        <f>C128</f>
        <v>FUNDAMENTOS DE MERCADOTECNIA</v>
      </c>
      <c r="D135" s="231">
        <v>4537</v>
      </c>
      <c r="E135" s="214">
        <f>E128+7</f>
        <v>45087</v>
      </c>
      <c r="F135" s="89"/>
      <c r="G135" s="90"/>
      <c r="H135" s="61">
        <f>+(L135-K135)</f>
        <v>4.166666666666663E-2</v>
      </c>
      <c r="I135" s="182" t="s">
        <v>20</v>
      </c>
      <c r="J135" s="55"/>
      <c r="K135" s="61">
        <v>0.625</v>
      </c>
      <c r="L135" s="54">
        <v>0.66666666666666663</v>
      </c>
    </row>
    <row r="136" spans="1:12" x14ac:dyDescent="0.25">
      <c r="A136" s="218"/>
      <c r="B136" s="213"/>
      <c r="C136" s="213"/>
      <c r="D136" s="231"/>
      <c r="E136" s="214"/>
      <c r="F136" s="57"/>
      <c r="G136" s="58"/>
      <c r="H136" s="69"/>
      <c r="I136" s="83"/>
      <c r="J136" s="60">
        <f>+(L136-K136)</f>
        <v>1.0416666666666741E-2</v>
      </c>
      <c r="K136" s="61">
        <v>0.66666666666666663</v>
      </c>
      <c r="L136" s="61">
        <v>0.67708333333333337</v>
      </c>
    </row>
    <row r="137" spans="1:12" x14ac:dyDescent="0.25">
      <c r="A137" s="218"/>
      <c r="B137" s="213"/>
      <c r="C137" s="213"/>
      <c r="D137" s="231">
        <v>4537</v>
      </c>
      <c r="E137" s="214"/>
      <c r="F137" s="89"/>
      <c r="G137" s="90"/>
      <c r="H137" s="61">
        <f>+(L137-K137)</f>
        <v>4.166666666666663E-2</v>
      </c>
      <c r="I137" s="182" t="s">
        <v>42</v>
      </c>
      <c r="J137" s="55"/>
      <c r="K137" s="61">
        <v>0.67708333333333337</v>
      </c>
      <c r="L137" s="54">
        <v>0.71875</v>
      </c>
    </row>
    <row r="138" spans="1:12" ht="27.95" customHeight="1" x14ac:dyDescent="0.25">
      <c r="A138" s="218"/>
      <c r="B138" s="213"/>
      <c r="C138" s="213"/>
      <c r="D138" s="231">
        <v>4537</v>
      </c>
      <c r="E138" s="214"/>
      <c r="F138" s="89">
        <f>+G138+F130</f>
        <v>0.87499999999999922</v>
      </c>
      <c r="G138" s="90">
        <f>+H138+H137+H135</f>
        <v>0.12499999999999989</v>
      </c>
      <c r="H138" s="61">
        <f>+(L138-K138)</f>
        <v>4.166666666666663E-2</v>
      </c>
      <c r="I138" s="182" t="s">
        <v>20</v>
      </c>
      <c r="J138" s="55"/>
      <c r="K138" s="61">
        <v>0.71875</v>
      </c>
      <c r="L138" s="54">
        <v>0.76041666666666663</v>
      </c>
    </row>
    <row r="139" spans="1:12" ht="27.95" customHeight="1" x14ac:dyDescent="0.25">
      <c r="A139" s="218"/>
      <c r="B139" s="192" t="str">
        <f>B131</f>
        <v>ARMAS NARANJO TAMARA YADIRA</v>
      </c>
      <c r="C139" s="192" t="str">
        <f>C131</f>
        <v>ADMINISTRACIÓN ESTRATÉGICA</v>
      </c>
      <c r="D139" s="231">
        <v>4543</v>
      </c>
      <c r="E139" s="195">
        <f>+E135+1</f>
        <v>45088</v>
      </c>
      <c r="F139" s="89"/>
      <c r="G139" s="90"/>
      <c r="H139" s="61">
        <f>+(L139-K139)</f>
        <v>4.1666666666666685E-2</v>
      </c>
      <c r="I139" s="182" t="s">
        <v>20</v>
      </c>
      <c r="J139" s="55"/>
      <c r="K139" s="61">
        <v>0.33333333333333331</v>
      </c>
      <c r="L139" s="54">
        <v>0.375</v>
      </c>
    </row>
    <row r="140" spans="1:12" ht="27.95" customHeight="1" x14ac:dyDescent="0.25">
      <c r="A140" s="218"/>
      <c r="B140" s="193"/>
      <c r="C140" s="193"/>
      <c r="D140" s="231">
        <v>4543</v>
      </c>
      <c r="E140" s="196"/>
      <c r="F140" s="89"/>
      <c r="G140" s="90"/>
      <c r="H140" s="61">
        <f>+(L140-K140)</f>
        <v>4.1666666666666685E-2</v>
      </c>
      <c r="I140" s="182" t="s">
        <v>42</v>
      </c>
      <c r="J140" s="55"/>
      <c r="K140" s="61">
        <v>0.375</v>
      </c>
      <c r="L140" s="54">
        <v>0.41666666666666669</v>
      </c>
    </row>
    <row r="141" spans="1:12" x14ac:dyDescent="0.25">
      <c r="A141" s="218"/>
      <c r="B141" s="194"/>
      <c r="C141" s="194"/>
      <c r="D141" s="231">
        <v>4543</v>
      </c>
      <c r="E141" s="197"/>
      <c r="F141" s="89">
        <f>+G141+F131</f>
        <v>0.875</v>
      </c>
      <c r="G141" s="90">
        <f>+H139+H140+H141</f>
        <v>0.125</v>
      </c>
      <c r="H141" s="61">
        <f>+(L141-K141)</f>
        <v>4.166666666666663E-2</v>
      </c>
      <c r="I141" s="182" t="s">
        <v>20</v>
      </c>
      <c r="J141" s="55"/>
      <c r="K141" s="61">
        <v>0.41666666666666669</v>
      </c>
      <c r="L141" s="54">
        <v>0.45833333333333331</v>
      </c>
    </row>
    <row r="142" spans="1:12" x14ac:dyDescent="0.25">
      <c r="A142" s="218"/>
      <c r="B142" s="188"/>
      <c r="C142" s="188"/>
      <c r="D142" s="221"/>
      <c r="E142" s="117"/>
      <c r="F142" s="57"/>
      <c r="G142" s="58"/>
      <c r="H142" s="69"/>
      <c r="I142" s="83"/>
      <c r="J142" s="60">
        <f>+(L142-K142)</f>
        <v>1.0416666666666685E-2</v>
      </c>
      <c r="K142" s="61">
        <v>0.45833333333333331</v>
      </c>
      <c r="L142" s="61">
        <v>0.46875</v>
      </c>
    </row>
    <row r="143" spans="1:12" ht="15" customHeight="1" x14ac:dyDescent="0.25">
      <c r="A143" s="218"/>
      <c r="B143" s="213" t="str">
        <f>+B133</f>
        <v>CUESTA CHAVEZ GIOVANNA ALEJANDRA</v>
      </c>
      <c r="C143" s="213" t="str">
        <f>+C133</f>
        <v>PRÁCTICAS SERVICIO COMUNITARIO</v>
      </c>
      <c r="D143" s="231">
        <v>4524</v>
      </c>
      <c r="E143" s="195">
        <f>+E139</f>
        <v>45088</v>
      </c>
      <c r="F143" s="91"/>
      <c r="G143" s="90"/>
      <c r="H143" s="61">
        <f>+(L143-K143)</f>
        <v>4.166666666666663E-2</v>
      </c>
      <c r="I143" s="182" t="s">
        <v>20</v>
      </c>
      <c r="J143" s="55"/>
      <c r="K143" s="61">
        <v>0.46875</v>
      </c>
      <c r="L143" s="54">
        <v>0.51041666666666663</v>
      </c>
    </row>
    <row r="144" spans="1:12" x14ac:dyDescent="0.25">
      <c r="A144" s="218"/>
      <c r="B144" s="213"/>
      <c r="C144" s="213"/>
      <c r="D144" s="231">
        <v>4524</v>
      </c>
      <c r="E144" s="196"/>
      <c r="F144" s="91"/>
      <c r="G144" s="90"/>
      <c r="H144" s="61">
        <f>+(L144-K144)</f>
        <v>4.1666666666666741E-2</v>
      </c>
      <c r="I144" s="182" t="s">
        <v>42</v>
      </c>
      <c r="J144" s="55"/>
      <c r="K144" s="54">
        <v>0.51041666666666663</v>
      </c>
      <c r="L144" s="54">
        <v>0.55208333333333337</v>
      </c>
    </row>
    <row r="145" spans="1:12" ht="27.95" customHeight="1" x14ac:dyDescent="0.25">
      <c r="A145" s="218"/>
      <c r="B145" s="213"/>
      <c r="C145" s="213"/>
      <c r="D145" s="231">
        <v>4524</v>
      </c>
      <c r="E145" s="197"/>
      <c r="F145" s="91">
        <f>+G145+F133</f>
        <v>0.875</v>
      </c>
      <c r="G145" s="90">
        <f>+H143+H144+H145</f>
        <v>0.125</v>
      </c>
      <c r="H145" s="61">
        <f>+(L145-K145)</f>
        <v>4.166666666666663E-2</v>
      </c>
      <c r="I145" s="182" t="s">
        <v>20</v>
      </c>
      <c r="J145" s="55"/>
      <c r="K145" s="54">
        <v>0.55208333333333337</v>
      </c>
      <c r="L145" s="54">
        <v>0.59375</v>
      </c>
    </row>
    <row r="146" spans="1:12" x14ac:dyDescent="0.25">
      <c r="A146" s="62"/>
      <c r="B146" s="16"/>
      <c r="C146" s="16"/>
      <c r="D146" s="65"/>
      <c r="E146" s="63"/>
      <c r="F146" s="64"/>
      <c r="G146" s="16"/>
      <c r="H146" s="16"/>
      <c r="I146" s="16"/>
      <c r="J146" s="65"/>
      <c r="K146" s="66"/>
      <c r="L146" s="67"/>
    </row>
    <row r="147" spans="1:12" ht="15" customHeight="1" x14ac:dyDescent="0.25">
      <c r="A147" s="213">
        <v>16</v>
      </c>
      <c r="B147" s="213" t="str">
        <f>B135</f>
        <v>RAMOS FLOR JOSE LUIS</v>
      </c>
      <c r="C147" s="213" t="str">
        <f>C135</f>
        <v>FUNDAMENTOS DE MERCADOTECNIA</v>
      </c>
      <c r="D147" s="231">
        <v>4537</v>
      </c>
      <c r="E147" s="214">
        <f>E135+7</f>
        <v>45094</v>
      </c>
      <c r="F147" s="89"/>
      <c r="G147" s="20"/>
      <c r="H147" s="61">
        <f>+(L147-K147)</f>
        <v>4.166666666666663E-2</v>
      </c>
      <c r="I147" s="182" t="s">
        <v>45</v>
      </c>
      <c r="J147" s="55"/>
      <c r="K147" s="61">
        <v>0.625</v>
      </c>
      <c r="L147" s="54">
        <v>0.66666666666666663</v>
      </c>
    </row>
    <row r="148" spans="1:12" x14ac:dyDescent="0.25">
      <c r="A148" s="213"/>
      <c r="B148" s="213"/>
      <c r="C148" s="213"/>
      <c r="D148" s="55"/>
      <c r="E148" s="214"/>
      <c r="F148" s="118"/>
      <c r="G148" s="119"/>
      <c r="H148" s="120"/>
      <c r="I148" s="121"/>
      <c r="J148" s="60">
        <f>+(L148-K148)</f>
        <v>1.0416666666666741E-2</v>
      </c>
      <c r="K148" s="61">
        <v>0.66666666666666663</v>
      </c>
      <c r="L148" s="61">
        <v>0.67708333333333337</v>
      </c>
    </row>
    <row r="149" spans="1:12" x14ac:dyDescent="0.25">
      <c r="A149" s="213"/>
      <c r="B149" s="213"/>
      <c r="C149" s="213"/>
      <c r="D149" s="231">
        <v>4537</v>
      </c>
      <c r="E149" s="214"/>
      <c r="F149" s="89"/>
      <c r="G149" s="90"/>
      <c r="H149" s="61">
        <f>+(L149-K149)</f>
        <v>4.166666666666663E-2</v>
      </c>
      <c r="I149" s="182" t="s">
        <v>45</v>
      </c>
      <c r="J149" s="55"/>
      <c r="K149" s="54">
        <v>0.67708333333333337</v>
      </c>
      <c r="L149" s="54">
        <v>0.71875</v>
      </c>
    </row>
    <row r="150" spans="1:12" x14ac:dyDescent="0.25">
      <c r="A150" s="213"/>
      <c r="B150" s="213"/>
      <c r="C150" s="213"/>
      <c r="D150" s="231">
        <v>4537</v>
      </c>
      <c r="E150" s="214"/>
      <c r="F150" s="89">
        <f>+G150+F138</f>
        <v>0.99999999999999911</v>
      </c>
      <c r="G150" s="90">
        <f>+H147+H149+H150</f>
        <v>0.12499999999999989</v>
      </c>
      <c r="H150" s="61">
        <f>+(L150-K150)</f>
        <v>4.166666666666663E-2</v>
      </c>
      <c r="I150" s="182" t="s">
        <v>18</v>
      </c>
      <c r="J150" s="55"/>
      <c r="K150" s="54">
        <v>0.71875</v>
      </c>
      <c r="L150" s="54">
        <v>0.76041666666666663</v>
      </c>
    </row>
    <row r="151" spans="1:12" ht="15" customHeight="1" x14ac:dyDescent="0.25">
      <c r="A151" s="213"/>
      <c r="B151" s="213" t="str">
        <f>B139</f>
        <v>ARMAS NARANJO TAMARA YADIRA</v>
      </c>
      <c r="C151" s="213" t="str">
        <f>C139</f>
        <v>ADMINISTRACIÓN ESTRATÉGICA</v>
      </c>
      <c r="D151" s="231">
        <v>4543</v>
      </c>
      <c r="E151" s="214">
        <f>+E147+1</f>
        <v>45095</v>
      </c>
      <c r="F151" s="89"/>
      <c r="G151" s="20"/>
      <c r="H151" s="61">
        <f>+(L151-K151)</f>
        <v>4.1666666666666685E-2</v>
      </c>
      <c r="I151" s="182" t="s">
        <v>45</v>
      </c>
      <c r="J151" s="55"/>
      <c r="K151" s="54">
        <v>0.33333333333333331</v>
      </c>
      <c r="L151" s="54">
        <v>0.375</v>
      </c>
    </row>
    <row r="152" spans="1:12" x14ac:dyDescent="0.25">
      <c r="A152" s="213"/>
      <c r="B152" s="213"/>
      <c r="C152" s="213"/>
      <c r="D152" s="231">
        <v>4543</v>
      </c>
      <c r="E152" s="214"/>
      <c r="F152" s="89"/>
      <c r="G152" s="20"/>
      <c r="H152" s="61">
        <f>+(L152-K152)</f>
        <v>4.1666666666666685E-2</v>
      </c>
      <c r="I152" s="182" t="s">
        <v>45</v>
      </c>
      <c r="J152" s="55"/>
      <c r="K152" s="54">
        <v>0.375</v>
      </c>
      <c r="L152" s="54">
        <v>0.41666666666666669</v>
      </c>
    </row>
    <row r="153" spans="1:12" x14ac:dyDescent="0.25">
      <c r="A153" s="213"/>
      <c r="B153" s="213"/>
      <c r="C153" s="213"/>
      <c r="D153" s="231">
        <v>4543</v>
      </c>
      <c r="E153" s="214"/>
      <c r="F153" s="89">
        <f>+G153+F141</f>
        <v>1</v>
      </c>
      <c r="G153" s="90">
        <f>+H151+H152+H153</f>
        <v>0.125</v>
      </c>
      <c r="H153" s="61">
        <f>+(L153-K153)</f>
        <v>4.166666666666663E-2</v>
      </c>
      <c r="I153" s="182" t="s">
        <v>18</v>
      </c>
      <c r="J153" s="55"/>
      <c r="K153" s="54">
        <v>0.41666666666666669</v>
      </c>
      <c r="L153" s="54">
        <v>0.45833333333333331</v>
      </c>
    </row>
    <row r="154" spans="1:12" x14ac:dyDescent="0.25">
      <c r="A154" s="213"/>
      <c r="B154" s="15"/>
      <c r="C154" s="15"/>
      <c r="D154" s="231"/>
      <c r="E154" s="79"/>
      <c r="F154" s="118"/>
      <c r="G154" s="119"/>
      <c r="H154" s="120"/>
      <c r="I154" s="121"/>
      <c r="J154" s="60">
        <f>+(L154-K154)</f>
        <v>1.0416666666666685E-2</v>
      </c>
      <c r="K154" s="61">
        <v>0.45833333333333331</v>
      </c>
      <c r="L154" s="61">
        <v>0.46875</v>
      </c>
    </row>
    <row r="155" spans="1:12" ht="15" customHeight="1" x14ac:dyDescent="0.25">
      <c r="A155" s="213"/>
      <c r="B155" s="192" t="str">
        <f>B98</f>
        <v>CUESTA CHAVEZ GIOVANNA ALEJANDRA</v>
      </c>
      <c r="C155" s="192" t="str">
        <f>C143</f>
        <v>PRÁCTICAS SERVICIO COMUNITARIO</v>
      </c>
      <c r="D155" s="231">
        <v>4524</v>
      </c>
      <c r="E155" s="195">
        <f>+E151</f>
        <v>45095</v>
      </c>
      <c r="F155" s="91"/>
      <c r="G155" s="90"/>
      <c r="H155" s="61">
        <f>+(L155-K155)</f>
        <v>4.166666666666663E-2</v>
      </c>
      <c r="I155" s="182" t="s">
        <v>45</v>
      </c>
      <c r="J155" s="55"/>
      <c r="K155" s="54">
        <v>0.46875</v>
      </c>
      <c r="L155" s="54">
        <v>0.51041666666666663</v>
      </c>
    </row>
    <row r="156" spans="1:12" ht="22.5" customHeight="1" x14ac:dyDescent="0.25">
      <c r="A156" s="213"/>
      <c r="B156" s="193"/>
      <c r="C156" s="193"/>
      <c r="D156" s="231">
        <v>4524</v>
      </c>
      <c r="E156" s="196"/>
      <c r="F156" s="91"/>
      <c r="G156" s="90"/>
      <c r="H156" s="61">
        <f>+(L156-K156)</f>
        <v>4.1666666666666741E-2</v>
      </c>
      <c r="I156" s="182" t="s">
        <v>45</v>
      </c>
      <c r="J156" s="55"/>
      <c r="K156" s="54">
        <v>0.51041666666666663</v>
      </c>
      <c r="L156" s="54">
        <v>0.55208333333333337</v>
      </c>
    </row>
    <row r="157" spans="1:12" ht="27" customHeight="1" x14ac:dyDescent="0.25">
      <c r="A157" s="213"/>
      <c r="B157" s="194"/>
      <c r="C157" s="194"/>
      <c r="D157" s="231">
        <v>4524</v>
      </c>
      <c r="E157" s="197"/>
      <c r="F157" s="91">
        <f>+G157+F145</f>
        <v>1</v>
      </c>
      <c r="G157" s="90">
        <f>+H155+H156+H157</f>
        <v>0.125</v>
      </c>
      <c r="H157" s="61">
        <f>+(L157-K157)</f>
        <v>4.166666666666663E-2</v>
      </c>
      <c r="I157" s="182" t="s">
        <v>18</v>
      </c>
      <c r="J157" s="55"/>
      <c r="K157" s="54">
        <v>0.55208333333333337</v>
      </c>
      <c r="L157" s="54">
        <v>0.59375</v>
      </c>
    </row>
    <row r="158" spans="1:12" x14ac:dyDescent="0.25">
      <c r="A158" s="77"/>
      <c r="B158" s="19"/>
      <c r="C158" s="16"/>
      <c r="D158" s="65"/>
      <c r="E158" s="63"/>
      <c r="F158" s="84"/>
      <c r="G158" s="16"/>
      <c r="H158" s="16"/>
      <c r="I158" s="16"/>
      <c r="J158" s="65"/>
      <c r="K158" s="16"/>
    </row>
    <row r="159" spans="1:12" x14ac:dyDescent="0.25">
      <c r="A159" s="11"/>
      <c r="B159" s="9"/>
      <c r="C159" s="42"/>
      <c r="D159" s="33"/>
      <c r="E159" s="122"/>
      <c r="F159" s="123"/>
      <c r="G159" s="22"/>
      <c r="H159" s="21"/>
      <c r="I159" s="21"/>
      <c r="J159" s="7"/>
      <c r="K159" s="21"/>
    </row>
    <row r="160" spans="1:12" x14ac:dyDescent="0.25">
      <c r="A160" s="11"/>
      <c r="B160" s="9"/>
      <c r="C160" s="33"/>
      <c r="D160" s="33"/>
      <c r="E160" s="122"/>
      <c r="F160" s="123"/>
      <c r="G160" s="22"/>
      <c r="H160" s="21"/>
      <c r="I160" s="21"/>
      <c r="J160" s="7"/>
      <c r="K160" s="21"/>
    </row>
    <row r="161" spans="1:11" ht="16.5" thickBot="1" x14ac:dyDescent="0.3">
      <c r="A161" s="11"/>
      <c r="B161" s="9"/>
      <c r="C161" s="198" t="s">
        <v>46</v>
      </c>
      <c r="D161" s="198"/>
      <c r="E161" s="198"/>
      <c r="F161" s="198"/>
      <c r="G161" s="198"/>
      <c r="H161" s="198"/>
      <c r="I161" s="198"/>
      <c r="J161" s="216"/>
      <c r="K161" s="216"/>
    </row>
    <row r="162" spans="1:11" x14ac:dyDescent="0.25">
      <c r="A162" s="11"/>
      <c r="B162" s="9"/>
      <c r="C162" s="124" t="s">
        <v>17</v>
      </c>
      <c r="D162" s="124"/>
      <c r="E162" s="125" t="s">
        <v>16</v>
      </c>
      <c r="F162" s="217" t="s">
        <v>15</v>
      </c>
      <c r="G162" s="217"/>
      <c r="H162" s="126" t="s">
        <v>14</v>
      </c>
      <c r="I162" s="126" t="s">
        <v>13</v>
      </c>
    </row>
    <row r="163" spans="1:11" x14ac:dyDescent="0.25">
      <c r="A163" s="11"/>
      <c r="B163" s="9"/>
      <c r="C163" s="6" t="s">
        <v>28</v>
      </c>
      <c r="D163" s="36"/>
      <c r="E163" s="127">
        <f>E22</f>
        <v>44996</v>
      </c>
      <c r="F163" s="215">
        <f>+E39</f>
        <v>45010</v>
      </c>
      <c r="G163" s="215"/>
      <c r="H163" s="23">
        <f>E60</f>
        <v>45031</v>
      </c>
      <c r="I163" s="185">
        <f>E72</f>
        <v>45038</v>
      </c>
    </row>
    <row r="164" spans="1:11" x14ac:dyDescent="0.25">
      <c r="A164" s="11"/>
      <c r="B164" s="9"/>
      <c r="C164" s="6" t="s">
        <v>3</v>
      </c>
      <c r="D164" s="36"/>
      <c r="E164" s="127">
        <f>E25</f>
        <v>44997</v>
      </c>
      <c r="F164" s="215">
        <f>+E43</f>
        <v>45011</v>
      </c>
      <c r="G164" s="215"/>
      <c r="H164" s="23">
        <f>E64</f>
        <v>45032</v>
      </c>
      <c r="I164" s="185">
        <f>E76</f>
        <v>45039</v>
      </c>
    </row>
    <row r="165" spans="1:11" x14ac:dyDescent="0.25">
      <c r="A165" s="11"/>
      <c r="B165" s="9"/>
      <c r="C165" s="6" t="s">
        <v>1</v>
      </c>
      <c r="D165" s="36"/>
      <c r="E165" s="127">
        <f>E25</f>
        <v>44997</v>
      </c>
      <c r="F165" s="215">
        <f>+E47</f>
        <v>45011</v>
      </c>
      <c r="G165" s="215"/>
      <c r="H165" s="23">
        <f>E64</f>
        <v>45032</v>
      </c>
      <c r="I165" s="185">
        <f>E76</f>
        <v>45039</v>
      </c>
    </row>
    <row r="166" spans="1:11" x14ac:dyDescent="0.25">
      <c r="A166" s="11"/>
      <c r="B166" s="9"/>
      <c r="C166" s="35" t="s">
        <v>2</v>
      </c>
      <c r="D166" s="222"/>
      <c r="E166" s="127">
        <f>E100</f>
        <v>45059</v>
      </c>
      <c r="F166" s="215">
        <f>+E116</f>
        <v>45073</v>
      </c>
      <c r="G166" s="215"/>
      <c r="H166" s="23">
        <f>E135</f>
        <v>45087</v>
      </c>
      <c r="I166" s="185">
        <f>E147</f>
        <v>45094</v>
      </c>
    </row>
    <row r="167" spans="1:11" x14ac:dyDescent="0.25">
      <c r="A167" s="11"/>
      <c r="B167" s="9"/>
      <c r="C167" s="6" t="s">
        <v>19</v>
      </c>
      <c r="D167" s="36"/>
      <c r="E167" s="127">
        <f>E103</f>
        <v>45060</v>
      </c>
      <c r="F167" s="215">
        <f>+E120</f>
        <v>45074</v>
      </c>
      <c r="G167" s="215"/>
      <c r="H167" s="23">
        <f>E139</f>
        <v>45088</v>
      </c>
      <c r="I167" s="185">
        <f>E151</f>
        <v>45095</v>
      </c>
    </row>
    <row r="168" spans="1:11" x14ac:dyDescent="0.25">
      <c r="A168" s="11"/>
      <c r="B168" s="9"/>
      <c r="C168" s="35" t="s">
        <v>44</v>
      </c>
      <c r="D168" s="222"/>
      <c r="E168" s="127">
        <f>E103</f>
        <v>45060</v>
      </c>
      <c r="F168" s="215">
        <f>E120</f>
        <v>45074</v>
      </c>
      <c r="G168" s="215"/>
      <c r="H168" s="23">
        <f>E139</f>
        <v>45088</v>
      </c>
      <c r="I168" s="185">
        <f xml:space="preserve"> E151</f>
        <v>45095</v>
      </c>
    </row>
    <row r="169" spans="1:11" x14ac:dyDescent="0.25">
      <c r="A169" s="11"/>
      <c r="B169" s="9"/>
      <c r="C169" s="128"/>
      <c r="D169" s="223"/>
      <c r="E169" s="129"/>
      <c r="F169" s="130"/>
      <c r="G169" s="26"/>
      <c r="H169" s="25"/>
      <c r="I169" s="25"/>
      <c r="J169" s="131"/>
      <c r="K169" s="132"/>
    </row>
    <row r="170" spans="1:11" ht="15.75" x14ac:dyDescent="0.25">
      <c r="A170" s="198" t="s">
        <v>12</v>
      </c>
      <c r="B170" s="198"/>
      <c r="C170" s="198"/>
      <c r="D170" s="230"/>
      <c r="E170" s="133"/>
      <c r="F170" s="134"/>
      <c r="G170" s="184"/>
      <c r="H170" s="184"/>
      <c r="I170" s="184"/>
      <c r="J170" s="135"/>
      <c r="K170" s="184"/>
    </row>
    <row r="171" spans="1:11" ht="15.75" thickBot="1" x14ac:dyDescent="0.3">
      <c r="A171" s="11"/>
      <c r="B171" s="9"/>
      <c r="C171" s="42"/>
      <c r="D171" s="33"/>
      <c r="E171" s="63"/>
      <c r="F171" s="136"/>
      <c r="G171" s="27"/>
      <c r="H171" s="11"/>
      <c r="I171" s="28"/>
      <c r="J171" s="37"/>
      <c r="K171" s="21"/>
    </row>
    <row r="172" spans="1:11" ht="43.5" thickBot="1" x14ac:dyDescent="0.3">
      <c r="A172" s="11"/>
      <c r="B172" s="137" t="s">
        <v>11</v>
      </c>
      <c r="C172" s="138" t="s">
        <v>10</v>
      </c>
      <c r="D172" s="139"/>
      <c r="E172" s="140" t="s">
        <v>9</v>
      </c>
      <c r="F172" s="141" t="s">
        <v>8</v>
      </c>
      <c r="G172" s="142" t="s">
        <v>7</v>
      </c>
      <c r="H172" s="142" t="s">
        <v>47</v>
      </c>
      <c r="I172" s="143" t="s">
        <v>6</v>
      </c>
      <c r="J172" s="144" t="s">
        <v>48</v>
      </c>
      <c r="K172" s="29"/>
    </row>
    <row r="173" spans="1:11" x14ac:dyDescent="0.25">
      <c r="A173" s="11"/>
      <c r="B173" s="145">
        <v>1</v>
      </c>
      <c r="C173" s="146" t="str">
        <f t="shared" ref="C173:C178" si="0">C163</f>
        <v>INTRODUCCIÓN A LA ADMINISTRACIÓN</v>
      </c>
      <c r="D173" s="224"/>
      <c r="E173" s="147">
        <f>+VLOOKUP(C173,'[1]MALLA LINEAL'!$D$11:$I$57,3,FALSE)</f>
        <v>2</v>
      </c>
      <c r="F173" s="147">
        <f>E173*40%</f>
        <v>0.8</v>
      </c>
      <c r="G173" s="148">
        <v>0.83333333333333337</v>
      </c>
      <c r="H173" s="30">
        <f>(G173*40%)/F173</f>
        <v>0.41666666666666669</v>
      </c>
      <c r="I173" s="149">
        <f>+F75</f>
        <v>0.99999999999999911</v>
      </c>
      <c r="J173" s="150">
        <f>(I173*40%)/F173</f>
        <v>0.49999999999999956</v>
      </c>
      <c r="K173" s="31"/>
    </row>
    <row r="174" spans="1:11" x14ac:dyDescent="0.25">
      <c r="A174" s="11"/>
      <c r="B174" s="145">
        <v>3</v>
      </c>
      <c r="C174" s="182" t="str">
        <f t="shared" si="0"/>
        <v>MATEMÁTICA APLICADA</v>
      </c>
      <c r="D174" s="100"/>
      <c r="E174" s="147">
        <f>+VLOOKUP(C174,'[1]MALLA LINEAL'!$D$11:$I$57,3,FALSE)</f>
        <v>2.6666666666666665</v>
      </c>
      <c r="F174" s="151">
        <f t="shared" ref="F174:F178" si="1">E174*40%</f>
        <v>1.0666666666666667</v>
      </c>
      <c r="G174" s="152">
        <v>1.0833333333333333</v>
      </c>
      <c r="H174" s="32">
        <f t="shared" ref="H174:H178" si="2">(G174*40%)/F174</f>
        <v>0.40625</v>
      </c>
      <c r="I174" s="153">
        <f>+F78</f>
        <v>1</v>
      </c>
      <c r="J174" s="154">
        <f>(I174*40%)/F174</f>
        <v>0.375</v>
      </c>
      <c r="K174" s="31"/>
    </row>
    <row r="175" spans="1:11" x14ac:dyDescent="0.25">
      <c r="A175" s="11"/>
      <c r="B175" s="145">
        <v>2</v>
      </c>
      <c r="C175" s="146" t="str">
        <f t="shared" si="0"/>
        <v>COMUNICACIÓN ORAL Y ESCRITA</v>
      </c>
      <c r="D175" s="224"/>
      <c r="E175" s="147">
        <f>+VLOOKUP(C175,'[1]MALLA LINEAL'!$D$11:$I$57,3,FALSE)</f>
        <v>1.3333333333333333</v>
      </c>
      <c r="F175" s="151">
        <f t="shared" si="1"/>
        <v>0.53333333333333333</v>
      </c>
      <c r="G175" s="152">
        <v>0.54166666666666663</v>
      </c>
      <c r="H175" s="32">
        <f t="shared" si="2"/>
        <v>0.40625</v>
      </c>
      <c r="I175" s="153">
        <f>+F82</f>
        <v>1</v>
      </c>
      <c r="J175" s="150">
        <f t="shared" ref="J175:J178" si="3">(I175*40%)/F175</f>
        <v>0.75</v>
      </c>
      <c r="K175" s="31"/>
    </row>
    <row r="176" spans="1:11" ht="24" x14ac:dyDescent="0.25">
      <c r="A176" s="11"/>
      <c r="B176" s="145">
        <v>4</v>
      </c>
      <c r="C176" s="146" t="str">
        <f>C166</f>
        <v>MÉTODOS DE INVESTIGACIÓN EN ADMINISTRACIÓN</v>
      </c>
      <c r="D176" s="224"/>
      <c r="E176" s="147">
        <f>+VLOOKUP(C176,'[1]MALLA LINEAL'!$D$11:$I$57,3,FALSE)</f>
        <v>2</v>
      </c>
      <c r="F176" s="151">
        <f t="shared" si="1"/>
        <v>0.8</v>
      </c>
      <c r="G176" s="152">
        <v>0.83333333333333337</v>
      </c>
      <c r="H176" s="32">
        <f t="shared" si="2"/>
        <v>0.41666666666666669</v>
      </c>
      <c r="I176" s="153">
        <f>+F150</f>
        <v>0.99999999999999911</v>
      </c>
      <c r="J176" s="154">
        <f t="shared" si="3"/>
        <v>0.49999999999999956</v>
      </c>
      <c r="K176" s="31"/>
    </row>
    <row r="177" spans="1:11" x14ac:dyDescent="0.25">
      <c r="A177" s="11"/>
      <c r="B177" s="145">
        <v>5</v>
      </c>
      <c r="C177" s="182" t="str">
        <f t="shared" si="0"/>
        <v>CONTABILIDAD BÁSICA</v>
      </c>
      <c r="D177" s="100"/>
      <c r="E177" s="147">
        <f>+VLOOKUP(C177,'[1]MALLA LINEAL'!$D$11:$I$57,3,FALSE)</f>
        <v>2.6666666666666665</v>
      </c>
      <c r="F177" s="151">
        <f t="shared" si="1"/>
        <v>1.0666666666666667</v>
      </c>
      <c r="G177" s="152">
        <v>1.0833333333333333</v>
      </c>
      <c r="H177" s="32">
        <f t="shared" si="2"/>
        <v>0.40625</v>
      </c>
      <c r="I177" s="153">
        <f>+F153</f>
        <v>1</v>
      </c>
      <c r="J177" s="154">
        <f t="shared" si="3"/>
        <v>0.375</v>
      </c>
      <c r="K177" s="31"/>
    </row>
    <row r="178" spans="1:11" x14ac:dyDescent="0.25">
      <c r="A178" s="11"/>
      <c r="B178" s="145">
        <v>6</v>
      </c>
      <c r="C178" s="155" t="str">
        <f t="shared" si="0"/>
        <v>TECNOLOGÍA DE LA INFORMACIÓN</v>
      </c>
      <c r="D178" s="225"/>
      <c r="E178" s="147">
        <f>+VLOOKUP(C178,'[1]MALLA LINEAL'!$D$11:$I$57,3,FALSE)</f>
        <v>1.3333333333333333</v>
      </c>
      <c r="F178" s="151">
        <f t="shared" si="1"/>
        <v>0.53333333333333333</v>
      </c>
      <c r="G178" s="152">
        <v>0.54166666666666663</v>
      </c>
      <c r="H178" s="32">
        <f t="shared" si="2"/>
        <v>0.40625</v>
      </c>
      <c r="I178" s="153">
        <f>+F157</f>
        <v>1</v>
      </c>
      <c r="J178" s="154">
        <f t="shared" si="3"/>
        <v>0.75</v>
      </c>
      <c r="K178" s="31"/>
    </row>
    <row r="179" spans="1:11" ht="15.75" thickBot="1" x14ac:dyDescent="0.3">
      <c r="A179" s="11"/>
      <c r="B179" s="156"/>
      <c r="C179" s="157"/>
      <c r="D179" s="226"/>
      <c r="E179" s="158">
        <f>SUM(E173:E178)</f>
        <v>12</v>
      </c>
      <c r="F179" s="158">
        <f>SUM(F173:F178)</f>
        <v>4.8</v>
      </c>
      <c r="G179" s="159">
        <f>SUM(G173:G178)</f>
        <v>4.916666666666667</v>
      </c>
      <c r="H179" s="160">
        <f>AVERAGE(H173:H178)</f>
        <v>0.40972222222222227</v>
      </c>
      <c r="I179" s="159">
        <f>SUM(I173:I178)</f>
        <v>5.9999999999999982</v>
      </c>
      <c r="J179" s="161">
        <f>AVERAGE(J173:J178)</f>
        <v>0.54166666666666652</v>
      </c>
      <c r="K179" s="33"/>
    </row>
    <row r="180" spans="1:11" x14ac:dyDescent="0.25">
      <c r="A180" s="11"/>
      <c r="B180" s="9"/>
      <c r="C180" s="42"/>
      <c r="D180" s="33"/>
      <c r="E180" s="162"/>
      <c r="F180" s="44"/>
      <c r="G180" s="10"/>
      <c r="H180" s="34"/>
      <c r="I180" s="34"/>
      <c r="J180" s="37"/>
      <c r="K180" s="17"/>
    </row>
    <row r="181" spans="1:11" x14ac:dyDescent="0.25">
      <c r="A181" s="163"/>
      <c r="B181" s="24"/>
      <c r="C181" s="42"/>
      <c r="D181" s="33"/>
      <c r="E181" s="43"/>
      <c r="F181" s="44"/>
      <c r="G181" s="10"/>
      <c r="H181" s="11"/>
      <c r="I181" s="11"/>
      <c r="J181" s="37"/>
      <c r="K181" s="17"/>
    </row>
    <row r="182" spans="1:11" x14ac:dyDescent="0.25">
      <c r="A182" s="11"/>
      <c r="B182" s="9"/>
      <c r="C182" s="42"/>
      <c r="D182" s="33"/>
      <c r="E182" s="43"/>
      <c r="F182" s="44"/>
      <c r="G182" s="10"/>
      <c r="H182" s="11"/>
      <c r="I182" s="11"/>
      <c r="J182" s="37"/>
      <c r="K182" s="17"/>
    </row>
    <row r="183" spans="1:11" ht="15.75" thickBot="1" x14ac:dyDescent="0.3">
      <c r="A183" s="11"/>
      <c r="B183" s="9"/>
      <c r="C183" s="42"/>
      <c r="D183" s="33"/>
      <c r="E183" s="43"/>
      <c r="F183" s="44"/>
      <c r="G183" s="10"/>
      <c r="H183" s="11"/>
      <c r="I183" s="11"/>
      <c r="J183" s="37"/>
      <c r="K183" s="17"/>
    </row>
    <row r="184" spans="1:11" s="171" customFormat="1" ht="60" x14ac:dyDescent="0.25">
      <c r="A184" s="164"/>
      <c r="B184" s="42"/>
      <c r="C184" s="165" t="s">
        <v>5</v>
      </c>
      <c r="D184" s="166"/>
      <c r="E184" s="167" t="s">
        <v>4</v>
      </c>
      <c r="F184" s="168" t="s">
        <v>57</v>
      </c>
      <c r="G184" s="168" t="s">
        <v>58</v>
      </c>
      <c r="H184" s="168" t="s">
        <v>59</v>
      </c>
      <c r="I184" s="169" t="s">
        <v>60</v>
      </c>
      <c r="J184" s="170" t="s">
        <v>61</v>
      </c>
      <c r="K184" s="128"/>
    </row>
    <row r="185" spans="1:11" ht="30" customHeight="1" x14ac:dyDescent="0.25">
      <c r="A185" s="11"/>
      <c r="B185" s="9"/>
      <c r="C185" s="146" t="str">
        <f t="shared" ref="C185:C190" si="4">C173</f>
        <v>INTRODUCCIÓN A LA ADMINISTRACIÓN</v>
      </c>
      <c r="D185" s="227"/>
      <c r="E185" s="172">
        <f>+I173</f>
        <v>0.99999999999999911</v>
      </c>
      <c r="F185" s="173">
        <v>4.1666666666666664E-2</v>
      </c>
      <c r="G185" s="173">
        <f t="shared" ref="G185:G190" si="5">+I173-F185</f>
        <v>0.95833333333333248</v>
      </c>
      <c r="H185" s="172">
        <v>0.125</v>
      </c>
      <c r="I185" s="172">
        <f>+E185-H185</f>
        <v>0.87499999999999911</v>
      </c>
      <c r="J185" s="174">
        <f>+(E185)-(F185+H185)</f>
        <v>0.83333333333333248</v>
      </c>
      <c r="K185" s="175"/>
    </row>
    <row r="186" spans="1:11" ht="20.100000000000001" customHeight="1" x14ac:dyDescent="0.25">
      <c r="A186" s="11"/>
      <c r="B186" s="9"/>
      <c r="C186" s="146" t="str">
        <f t="shared" si="4"/>
        <v>MATEMÁTICA APLICADA</v>
      </c>
      <c r="D186" s="227"/>
      <c r="E186" s="172">
        <f t="shared" ref="E186:E190" si="6">+I174</f>
        <v>1</v>
      </c>
      <c r="F186" s="173">
        <v>4.1666666666666664E-2</v>
      </c>
      <c r="G186" s="173">
        <f t="shared" si="5"/>
        <v>0.95833333333333337</v>
      </c>
      <c r="H186" s="172">
        <v>0.125</v>
      </c>
      <c r="I186" s="172">
        <f>I185</f>
        <v>0.87499999999999911</v>
      </c>
      <c r="J186" s="174">
        <f t="shared" ref="J186:J190" si="7">+(E186)-(F186+H186)</f>
        <v>0.83333333333333337</v>
      </c>
      <c r="K186" s="175"/>
    </row>
    <row r="187" spans="1:11" ht="20.100000000000001" customHeight="1" x14ac:dyDescent="0.25">
      <c r="A187" s="11"/>
      <c r="B187" s="9"/>
      <c r="C187" s="146" t="str">
        <f t="shared" si="4"/>
        <v>COMUNICACIÓN ORAL Y ESCRITA</v>
      </c>
      <c r="D187" s="227"/>
      <c r="E187" s="172">
        <f t="shared" si="6"/>
        <v>1</v>
      </c>
      <c r="F187" s="173">
        <v>4.1666666666666664E-2</v>
      </c>
      <c r="G187" s="173">
        <f t="shared" si="5"/>
        <v>0.95833333333333337</v>
      </c>
      <c r="H187" s="172">
        <v>0.125</v>
      </c>
      <c r="I187" s="172">
        <f>I186</f>
        <v>0.87499999999999911</v>
      </c>
      <c r="J187" s="174">
        <f>+(E187)-(F187+H187)</f>
        <v>0.83333333333333337</v>
      </c>
      <c r="K187" s="175"/>
    </row>
    <row r="188" spans="1:11" ht="32.1" customHeight="1" x14ac:dyDescent="0.25">
      <c r="A188" s="11"/>
      <c r="B188" s="9"/>
      <c r="C188" s="146" t="str">
        <f t="shared" si="4"/>
        <v>MÉTODOS DE INVESTIGACIÓN EN ADMINISTRACIÓN</v>
      </c>
      <c r="D188" s="227"/>
      <c r="E188" s="172">
        <f t="shared" si="6"/>
        <v>0.99999999999999911</v>
      </c>
      <c r="F188" s="173">
        <v>4.1666666666666664E-2</v>
      </c>
      <c r="G188" s="173">
        <f t="shared" si="5"/>
        <v>0.95833333333333248</v>
      </c>
      <c r="H188" s="172">
        <v>0.125</v>
      </c>
      <c r="I188" s="172">
        <f>I187</f>
        <v>0.87499999999999911</v>
      </c>
      <c r="J188" s="174">
        <f t="shared" si="7"/>
        <v>0.83333333333333248</v>
      </c>
      <c r="K188" s="175"/>
    </row>
    <row r="189" spans="1:11" ht="20.100000000000001" customHeight="1" x14ac:dyDescent="0.25">
      <c r="A189" s="11"/>
      <c r="B189" s="9"/>
      <c r="C189" s="146" t="str">
        <f t="shared" si="4"/>
        <v>CONTABILIDAD BÁSICA</v>
      </c>
      <c r="D189" s="227"/>
      <c r="E189" s="172">
        <f t="shared" si="6"/>
        <v>1</v>
      </c>
      <c r="F189" s="173">
        <v>4.1666666666666664E-2</v>
      </c>
      <c r="G189" s="173">
        <f t="shared" si="5"/>
        <v>0.95833333333333337</v>
      </c>
      <c r="H189" s="172">
        <v>0.125</v>
      </c>
      <c r="I189" s="172">
        <f>I188</f>
        <v>0.87499999999999911</v>
      </c>
      <c r="J189" s="174">
        <f t="shared" si="7"/>
        <v>0.83333333333333337</v>
      </c>
      <c r="K189" s="175"/>
    </row>
    <row r="190" spans="1:11" ht="20.100000000000001" customHeight="1" x14ac:dyDescent="0.25">
      <c r="A190" s="11"/>
      <c r="B190" s="9"/>
      <c r="C190" s="146" t="str">
        <f t="shared" si="4"/>
        <v>TECNOLOGÍA DE LA INFORMACIÓN</v>
      </c>
      <c r="D190" s="227"/>
      <c r="E190" s="172">
        <f t="shared" si="6"/>
        <v>1</v>
      </c>
      <c r="F190" s="173">
        <v>4.1666666666666664E-2</v>
      </c>
      <c r="G190" s="173">
        <f t="shared" si="5"/>
        <v>0.95833333333333337</v>
      </c>
      <c r="H190" s="172">
        <v>0.125</v>
      </c>
      <c r="I190" s="172">
        <f>I189</f>
        <v>0.87499999999999911</v>
      </c>
      <c r="J190" s="174">
        <f t="shared" si="7"/>
        <v>0.83333333333333337</v>
      </c>
      <c r="K190" s="175"/>
    </row>
    <row r="191" spans="1:11" x14ac:dyDescent="0.25">
      <c r="A191" s="176"/>
      <c r="B191" s="24"/>
      <c r="C191" s="128"/>
      <c r="D191" s="223"/>
      <c r="E191" s="129"/>
      <c r="F191" s="177"/>
      <c r="G191" s="24"/>
      <c r="H191" s="24"/>
      <c r="I191" s="24"/>
      <c r="J191" s="178"/>
      <c r="K191" s="175"/>
    </row>
    <row r="192" spans="1:11" x14ac:dyDescent="0.25">
      <c r="A192" s="11"/>
      <c r="B192" s="9"/>
      <c r="C192" s="128"/>
      <c r="D192" s="223"/>
      <c r="E192" s="129"/>
      <c r="F192" s="177"/>
      <c r="G192" s="24"/>
      <c r="H192" s="24"/>
      <c r="I192" s="24"/>
      <c r="J192" s="178"/>
      <c r="K192" s="175"/>
    </row>
    <row r="193" spans="1:11" x14ac:dyDescent="0.25">
      <c r="A193" s="11"/>
      <c r="B193" s="9"/>
      <c r="C193" s="33" t="s">
        <v>62</v>
      </c>
      <c r="D193" s="33"/>
      <c r="E193" s="43"/>
      <c r="F193" s="44"/>
      <c r="G193" s="10"/>
      <c r="H193" s="11"/>
      <c r="I193" s="11"/>
      <c r="J193" s="37"/>
      <c r="K193" s="17"/>
    </row>
    <row r="194" spans="1:11" x14ac:dyDescent="0.25">
      <c r="A194" s="11"/>
      <c r="B194" s="9"/>
      <c r="C194" s="33" t="s">
        <v>0</v>
      </c>
      <c r="D194" s="33"/>
      <c r="E194" s="43"/>
      <c r="F194" s="44"/>
      <c r="G194" s="10"/>
      <c r="H194" s="11"/>
      <c r="I194" s="11"/>
      <c r="J194" s="37"/>
      <c r="K194" s="17"/>
    </row>
    <row r="195" spans="1:11" x14ac:dyDescent="0.25">
      <c r="A195" s="11"/>
      <c r="B195" s="9"/>
      <c r="C195" s="42"/>
      <c r="D195" s="33"/>
      <c r="E195" s="43"/>
      <c r="F195" s="179"/>
      <c r="G195" s="9"/>
      <c r="H195" s="9"/>
      <c r="I195" s="9"/>
      <c r="J195" s="37"/>
      <c r="K195" s="17"/>
    </row>
    <row r="196" spans="1:11" x14ac:dyDescent="0.25">
      <c r="A196" s="11"/>
      <c r="B196" s="9"/>
      <c r="C196" s="42"/>
      <c r="D196" s="33"/>
      <c r="E196" s="43"/>
      <c r="F196" s="179"/>
      <c r="G196" s="9"/>
      <c r="H196" s="9"/>
      <c r="I196" s="9"/>
      <c r="J196" s="37"/>
      <c r="K196" s="17"/>
    </row>
    <row r="197" spans="1:11" x14ac:dyDescent="0.25">
      <c r="A197" s="11"/>
      <c r="B197" s="9"/>
      <c r="C197" s="42"/>
      <c r="D197" s="33"/>
      <c r="E197" s="43"/>
      <c r="F197" s="179"/>
      <c r="G197" s="9"/>
      <c r="H197" s="9"/>
      <c r="I197" s="9"/>
      <c r="J197" s="37"/>
      <c r="K197" s="17"/>
    </row>
    <row r="198" spans="1:11" x14ac:dyDescent="0.25">
      <c r="A198" s="11"/>
      <c r="B198" s="9"/>
      <c r="C198" s="42"/>
      <c r="D198" s="33"/>
      <c r="E198" s="43"/>
      <c r="F198" s="179"/>
      <c r="G198" s="9"/>
      <c r="H198" s="9"/>
      <c r="I198" s="9"/>
      <c r="J198" s="37"/>
      <c r="K198" s="17"/>
    </row>
  </sheetData>
  <autoFilter ref="A7:K13" xr:uid="{00000000-0009-0000-0000-000007000000}"/>
  <mergeCells count="127">
    <mergeCell ref="A147:A157"/>
    <mergeCell ref="B147:B150"/>
    <mergeCell ref="C147:C150"/>
    <mergeCell ref="E147:E150"/>
    <mergeCell ref="B151:B153"/>
    <mergeCell ref="C151:C153"/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A128:A133"/>
    <mergeCell ref="B128:B130"/>
    <mergeCell ref="C128:C130"/>
    <mergeCell ref="E128:E130"/>
    <mergeCell ref="A135:A145"/>
    <mergeCell ref="B135:B138"/>
    <mergeCell ref="C135:C138"/>
    <mergeCell ref="E135:E138"/>
    <mergeCell ref="B139:B141"/>
    <mergeCell ref="C139:C141"/>
    <mergeCell ref="E139:E141"/>
    <mergeCell ref="B143:B145"/>
    <mergeCell ref="C143:C145"/>
    <mergeCell ref="E143:E145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A109:A114"/>
    <mergeCell ref="B109:B111"/>
    <mergeCell ref="C109:C111"/>
    <mergeCell ref="E109:E111"/>
    <mergeCell ref="A93:A98"/>
    <mergeCell ref="B93:B95"/>
    <mergeCell ref="C93:C95"/>
    <mergeCell ref="E93:E95"/>
    <mergeCell ref="A100:A107"/>
    <mergeCell ref="B100:B102"/>
    <mergeCell ref="C100:C102"/>
    <mergeCell ref="E100:E102"/>
    <mergeCell ref="B103:B104"/>
    <mergeCell ref="C103:C104"/>
    <mergeCell ref="K85:L85"/>
    <mergeCell ref="A86:A91"/>
    <mergeCell ref="B86:B88"/>
    <mergeCell ref="C86:C88"/>
    <mergeCell ref="E86:E88"/>
    <mergeCell ref="E103:E104"/>
    <mergeCell ref="B106:B107"/>
    <mergeCell ref="C106:C107"/>
    <mergeCell ref="E106:E107"/>
    <mergeCell ref="A72:A82"/>
    <mergeCell ref="B72:B75"/>
    <mergeCell ref="C72:C75"/>
    <mergeCell ref="E72:E75"/>
    <mergeCell ref="B76:B78"/>
    <mergeCell ref="C76:C78"/>
    <mergeCell ref="E76:E78"/>
    <mergeCell ref="B80:B82"/>
    <mergeCell ref="C80:C82"/>
    <mergeCell ref="E80:E82"/>
    <mergeCell ref="A51:A56"/>
    <mergeCell ref="B51:B53"/>
    <mergeCell ref="C51:C53"/>
    <mergeCell ref="E51:E53"/>
    <mergeCell ref="A60:A70"/>
    <mergeCell ref="B60:B63"/>
    <mergeCell ref="C60:C63"/>
    <mergeCell ref="E60:E63"/>
    <mergeCell ref="B64:B66"/>
    <mergeCell ref="C64:C66"/>
    <mergeCell ref="E64:E66"/>
    <mergeCell ref="B68:B70"/>
    <mergeCell ref="C68:C70"/>
    <mergeCell ref="E68:E70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8:L8 A26:D26 F26:L26 A50:L64 A49 A46:L48 A44:D45 F44:L45 C49:D49 A65:D66 F65:L66 A71:L76 A70:D70 A77:D78 F77:L78 A83:L103 A82:D82 A104:D104 F104:L104 A108:L120 A107:D107 F107:L107 A123:L125 A121:D122 F121:L122 A127:L139 A126:D126 A140:D141 F140:L141 A146:L151 A145:D145 A152:D153 F152:L153 A14:L25 B9:L13 F49:L49 A67:L69 F70:L70 A79:L81 F82:L82 F126:L126 A142:L144 F145:L145 A154:L154 A155:A157 D155:D157 F155:L157 A105:L106 A27:L28 A31:L43 A29:A30 D29:D30 F29:L30">
    <cfRule type="expression" dxfId="48" priority="35">
      <formula>$D8=$D$13</formula>
    </cfRule>
    <cfRule type="expression" dxfId="47" priority="36">
      <formula>$D8=$D$11</formula>
    </cfRule>
    <cfRule type="expression" dxfId="46" priority="37">
      <formula>$D8=$D$8</formula>
    </cfRule>
  </conditionalFormatting>
  <conditionalFormatting sqref="A4:K4">
    <cfRule type="expression" dxfId="45" priority="34">
      <formula>$D8=4525</formula>
    </cfRule>
  </conditionalFormatting>
  <conditionalFormatting sqref="A86:L103 A104:D104 F104:L104 A108:L120 A107:D107 F107:L107 A123:L125 A121:D122 F121:L122 A127:L139 A126:D126 A140:D141 F140:L141 A146:L151 A145:D145 A152:D153 F152:L153 F126:L126 A142:L144 F145:L145 A154:L154 A155:A157 D155:D157 F155:L157 A105:L106">
    <cfRule type="expression" dxfId="44" priority="31">
      <formula>$D86=5636</formula>
    </cfRule>
    <cfRule type="expression" dxfId="43" priority="32">
      <formula>$D86=4671</formula>
    </cfRule>
    <cfRule type="expression" dxfId="42" priority="33">
      <formula>$D86=4525</formula>
    </cfRule>
  </conditionalFormatting>
  <conditionalFormatting sqref="A8:L28 A31:L82 A29:A30 D29:D30 F29:L30">
    <cfRule type="expression" dxfId="41" priority="28">
      <formula>$D8=4744</formula>
    </cfRule>
    <cfRule type="expression" dxfId="40" priority="29">
      <formula>$D8=4662</formula>
    </cfRule>
    <cfRule type="expression" dxfId="39" priority="30">
      <formula>$D8=5276</formula>
    </cfRule>
  </conditionalFormatting>
  <conditionalFormatting sqref="A155:A157 D155:D157 F155:L157 A86:L154">
    <cfRule type="expression" dxfId="38" priority="25">
      <formula>$D86=4743</formula>
    </cfRule>
    <cfRule type="expression" dxfId="37" priority="26">
      <formula>$D86=4659</formula>
    </cfRule>
    <cfRule type="expression" dxfId="36" priority="27">
      <formula>$D86=4665</formula>
    </cfRule>
  </conditionalFormatting>
  <conditionalFormatting sqref="B28:C28 E28 B155:C155 E155">
    <cfRule type="expression" dxfId="35" priority="38">
      <formula>$D29=4742</formula>
    </cfRule>
    <cfRule type="expression" dxfId="34" priority="39">
      <formula>$D29=4666</formula>
    </cfRule>
    <cfRule type="expression" dxfId="33" priority="40">
      <formula>$D29=4518</formula>
    </cfRule>
  </conditionalFormatting>
  <conditionalFormatting sqref="B28:C28 E28">
    <cfRule type="expression" dxfId="32" priority="41">
      <formula>$D29=4744</formula>
    </cfRule>
    <cfRule type="expression" dxfId="31" priority="42">
      <formula>$D29=4662</formula>
    </cfRule>
    <cfRule type="expression" dxfId="30" priority="43">
      <formula>$D29=5276</formula>
    </cfRule>
  </conditionalFormatting>
  <conditionalFormatting sqref="B155:C155 E155">
    <cfRule type="expression" dxfId="29" priority="44">
      <formula>$D156=5636</formula>
    </cfRule>
    <cfRule type="expression" dxfId="28" priority="45">
      <formula>$D156=4671</formula>
    </cfRule>
    <cfRule type="expression" dxfId="27" priority="46">
      <formula>$D156=4525</formula>
    </cfRule>
  </conditionalFormatting>
  <conditionalFormatting sqref="B155:C155 E155">
    <cfRule type="expression" dxfId="26" priority="47">
      <formula>$D156=4743</formula>
    </cfRule>
    <cfRule type="expression" dxfId="25" priority="48">
      <formula>$D156=4659</formula>
    </cfRule>
    <cfRule type="expression" dxfId="24" priority="49">
      <formula>$D156=4665</formula>
    </cfRule>
  </conditionalFormatting>
  <conditionalFormatting sqref="A8:L28 A31:L82 A29:A30 D29:D30 F29:L30">
    <cfRule type="expression" dxfId="23" priority="10">
      <formula>$D8=1</formula>
    </cfRule>
    <cfRule type="expression" dxfId="22" priority="11">
      <formula>$D8=5</formula>
    </cfRule>
    <cfRule type="expression" dxfId="21" priority="12">
      <formula>$D8=2</formula>
    </cfRule>
    <cfRule type="expression" dxfId="20" priority="16">
      <formula>$D8=4728</formula>
    </cfRule>
    <cfRule type="expression" dxfId="19" priority="17">
      <formula>$D8=4722</formula>
    </cfRule>
    <cfRule type="expression" dxfId="18" priority="18">
      <formula>$D8=4725</formula>
    </cfRule>
    <cfRule type="expression" dxfId="17" priority="22">
      <formula>$D8=4703</formula>
    </cfRule>
    <cfRule type="expression" dxfId="16" priority="23">
      <formula>$D8=4701</formula>
    </cfRule>
    <cfRule type="expression" dxfId="15" priority="24">
      <formula>$D8=4704</formula>
    </cfRule>
  </conditionalFormatting>
  <conditionalFormatting sqref="A86:L157">
    <cfRule type="expression" dxfId="14" priority="7">
      <formula>$D86=$D$91</formula>
    </cfRule>
    <cfRule type="expression" dxfId="13" priority="8">
      <formula>$D86=$D$89</formula>
    </cfRule>
    <cfRule type="expression" dxfId="12" priority="9">
      <formula>$D86=$D$86</formula>
    </cfRule>
    <cfRule type="expression" dxfId="11" priority="13">
      <formula>$D86=4723</formula>
    </cfRule>
    <cfRule type="expression" dxfId="10" priority="14">
      <formula>$D86=4713</formula>
    </cfRule>
    <cfRule type="expression" dxfId="9" priority="15">
      <formula>$D86=4724</formula>
    </cfRule>
    <cfRule type="expression" dxfId="8" priority="19">
      <formula>$D86=4732</formula>
    </cfRule>
    <cfRule type="expression" dxfId="7" priority="20">
      <formula>$D86=4702</formula>
    </cfRule>
    <cfRule type="expression" dxfId="6" priority="21">
      <formula>$D86=5277</formula>
    </cfRule>
  </conditionalFormatting>
  <conditionalFormatting sqref="B28">
    <cfRule type="expression" dxfId="5" priority="4">
      <formula>$D28=$D$13</formula>
    </cfRule>
    <cfRule type="expression" dxfId="4" priority="5">
      <formula>$D28=$D$11</formula>
    </cfRule>
    <cfRule type="expression" dxfId="3" priority="6">
      <formula>$D28=$D$8</formula>
    </cfRule>
  </conditionalFormatting>
  <conditionalFormatting sqref="B28">
    <cfRule type="expression" dxfId="2" priority="1">
      <formula>$D28=4744</formula>
    </cfRule>
    <cfRule type="expression" dxfId="1" priority="2">
      <formula>$D28=4662</formula>
    </cfRule>
    <cfRule type="expression" dxfId="0" priority="3">
      <formula>$D28=5276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B6C5A2C1A2549973828037E4D5889" ma:contentTypeVersion="10" ma:contentTypeDescription="Crear nuevo documento." ma:contentTypeScope="" ma:versionID="3233451ea644ee207fbd503b33bd1809">
  <xsd:schema xmlns:xsd="http://www.w3.org/2001/XMLSchema" xmlns:xs="http://www.w3.org/2001/XMLSchema" xmlns:p="http://schemas.microsoft.com/office/2006/metadata/properties" xmlns:ns2="fd6c8aa2-9480-4f59-bac0-158f73429f33" targetNamespace="http://schemas.microsoft.com/office/2006/metadata/properties" ma:root="true" ma:fieldsID="48fc82823615f992be8d4220e43c7c8f" ns2:_="">
    <xsd:import namespace="fd6c8aa2-9480-4f59-bac0-158f73429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c8aa2-9480-4f59-bac0-158f73429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7E0EA-E1EC-4246-8100-8C8442463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c8aa2-9480-4f59-bac0-158f73429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934DCA-963E-4007-87C2-B6ECF0FD0098}">
  <ds:schemaRefs>
    <ds:schemaRef ds:uri="http://schemas.microsoft.com/office/2006/documentManagement/types"/>
    <ds:schemaRef ds:uri="http://schemas.microsoft.com/office/infopath/2007/PartnerControls"/>
    <ds:schemaRef ds:uri="fd6c8aa2-9480-4f59-bac0-158f73429f33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D016AE0-3164-43ED-8214-C4920D220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SEMI 1NIVEL1PO2023</vt:lpstr>
      <vt:lpstr>SEMI 2NIVEL1PO2023</vt:lpstr>
      <vt:lpstr>SEMI 3NIVEL1PO2023</vt:lpstr>
      <vt:lpstr>SEMI 4NIVEL1PO2023</vt:lpstr>
      <vt:lpstr>SEMI 5NIVEL1PO2023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Alberto Moreno Mejia</dc:creator>
  <cp:keywords/>
  <dc:description/>
  <cp:lastModifiedBy>Usuario</cp:lastModifiedBy>
  <cp:revision/>
  <cp:lastPrinted>2023-01-26T17:56:27Z</cp:lastPrinted>
  <dcterms:created xsi:type="dcterms:W3CDTF">2019-01-09T20:14:13Z</dcterms:created>
  <dcterms:modified xsi:type="dcterms:W3CDTF">2023-02-06T14:04:11Z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0x01010063DB6C5A2C1A2549973828037E4D5889</vt:lpwstr>
  </property>
</Properties>
</file>